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ne.peegel\Downloads\"/>
    </mc:Choice>
  </mc:AlternateContent>
  <xr:revisionPtr revIDLastSave="0" documentId="8_{8FC2EB1D-CAB2-45BD-99CB-88A442CB05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" sheetId="3" r:id="rId1"/>
  </sheets>
  <definedNames>
    <definedName name="_xlnm._FilterDatabase" localSheetId="0" hidden="1">'2026'!$BZ$1:$BZ$52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4" i="3" l="1"/>
  <c r="J43" i="3"/>
  <c r="J42" i="3"/>
  <c r="I38" i="3"/>
  <c r="I48" i="3" s="1"/>
  <c r="I42" i="3"/>
  <c r="I43" i="3"/>
  <c r="I44" i="3"/>
  <c r="AB31" i="3"/>
  <c r="AB32" i="3"/>
  <c r="AL31" i="3"/>
  <c r="AM31" i="3"/>
  <c r="AN31" i="3"/>
  <c r="AN29" i="3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D7" i="3"/>
  <c r="CA21" i="3" l="1"/>
  <c r="C38" i="3"/>
  <c r="AM29" i="3"/>
  <c r="C10" i="3"/>
  <c r="H38" i="3"/>
  <c r="D8" i="3"/>
  <c r="G38" i="3" l="1"/>
  <c r="AL29" i="3"/>
  <c r="AK29" i="3"/>
  <c r="F38" i="3"/>
  <c r="E38" i="3" l="1"/>
  <c r="AJ29" i="3"/>
  <c r="H20" i="3"/>
  <c r="D38" i="3"/>
  <c r="J38" i="3" s="1"/>
  <c r="AI29" i="3"/>
  <c r="D30" i="3"/>
  <c r="BG19" i="3"/>
  <c r="AG29" i="3" l="1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H43" i="3" s="1"/>
  <c r="H48" i="3" s="1"/>
  <c r="L29" i="3"/>
  <c r="G43" i="3" s="1"/>
  <c r="G48" i="3" s="1"/>
  <c r="K29" i="3"/>
  <c r="F43" i="3" s="1"/>
  <c r="F48" i="3" s="1"/>
  <c r="J29" i="3"/>
  <c r="E43" i="3" s="1"/>
  <c r="E48" i="3" s="1"/>
  <c r="I29" i="3"/>
  <c r="D43" i="3" s="1"/>
  <c r="D48" i="3" s="1"/>
  <c r="H29" i="3"/>
  <c r="G29" i="3"/>
  <c r="AH29" i="3"/>
  <c r="AH32" i="3" s="1"/>
  <c r="U31" i="3"/>
  <c r="H31" i="3"/>
  <c r="C42" i="3" s="1"/>
  <c r="I31" i="3"/>
  <c r="J31" i="3"/>
  <c r="K31" i="3"/>
  <c r="L31" i="3"/>
  <c r="M31" i="3"/>
  <c r="N31" i="3"/>
  <c r="O31" i="3"/>
  <c r="P31" i="3"/>
  <c r="Q31" i="3"/>
  <c r="R31" i="3"/>
  <c r="S31" i="3"/>
  <c r="T31" i="3"/>
  <c r="V31" i="3"/>
  <c r="W31" i="3"/>
  <c r="X31" i="3"/>
  <c r="Y31" i="3"/>
  <c r="Z31" i="3"/>
  <c r="AA31" i="3"/>
  <c r="AC31" i="3"/>
  <c r="AD31" i="3"/>
  <c r="AE31" i="3"/>
  <c r="AF31" i="3"/>
  <c r="AG31" i="3"/>
  <c r="D42" i="3"/>
  <c r="AO31" i="3"/>
  <c r="AP31" i="3"/>
  <c r="AQ31" i="3"/>
  <c r="AR31" i="3"/>
  <c r="AS31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C32" i="3"/>
  <c r="AD32" i="3"/>
  <c r="AE32" i="3"/>
  <c r="AF32" i="3"/>
  <c r="AG32" i="3"/>
  <c r="AI32" i="3"/>
  <c r="AJ32" i="3"/>
  <c r="AK32" i="3"/>
  <c r="AL32" i="3"/>
  <c r="AN32" i="3"/>
  <c r="AO32" i="3"/>
  <c r="AP32" i="3"/>
  <c r="AQ32" i="3"/>
  <c r="AR32" i="3"/>
  <c r="AS32" i="3"/>
  <c r="G31" i="3"/>
  <c r="G32" i="3" s="1"/>
  <c r="C30" i="3"/>
  <c r="C31" i="3" s="1"/>
  <c r="E30" i="3"/>
  <c r="C29" i="3"/>
  <c r="BG20" i="3"/>
  <c r="AT20" i="3"/>
  <c r="AS20" i="3"/>
  <c r="AR20" i="3"/>
  <c r="AQ20" i="3"/>
  <c r="AP20" i="3"/>
  <c r="AO20" i="3"/>
  <c r="AN20" i="3"/>
  <c r="I37" i="3" s="1"/>
  <c r="AM20" i="3"/>
  <c r="AL20" i="3"/>
  <c r="AK20" i="3"/>
  <c r="AJ20" i="3"/>
  <c r="AI20" i="3"/>
  <c r="AH20" i="3"/>
  <c r="AG20" i="3"/>
  <c r="D37" i="3"/>
  <c r="T20" i="3"/>
  <c r="G20" i="3"/>
  <c r="D20" i="3"/>
  <c r="C15" i="3"/>
  <c r="I39" i="3" l="1"/>
  <c r="I47" i="3"/>
  <c r="I49" i="3" s="1"/>
  <c r="H42" i="3"/>
  <c r="AM32" i="3"/>
  <c r="G42" i="3"/>
  <c r="E37" i="3"/>
  <c r="E39" i="3" s="1"/>
  <c r="H37" i="3"/>
  <c r="H39" i="3" s="1"/>
  <c r="G37" i="3"/>
  <c r="F37" i="3"/>
  <c r="H47" i="3"/>
  <c r="H44" i="3"/>
  <c r="G39" i="3"/>
  <c r="F42" i="3"/>
  <c r="C43" i="3"/>
  <c r="F44" i="3"/>
  <c r="F39" i="3"/>
  <c r="F47" i="3"/>
  <c r="F49" i="3" s="1"/>
  <c r="E42" i="3"/>
  <c r="D44" i="3"/>
  <c r="D39" i="3"/>
  <c r="D47" i="3"/>
  <c r="D49" i="3" s="1"/>
  <c r="D19" i="3"/>
  <c r="AT21" i="3"/>
  <c r="H49" i="3" l="1"/>
  <c r="G44" i="3"/>
  <c r="G47" i="3"/>
  <c r="G49" i="3" s="1"/>
  <c r="E47" i="3"/>
  <c r="E44" i="3"/>
  <c r="D28" i="3"/>
  <c r="D27" i="3"/>
  <c r="E49" i="3" l="1"/>
  <c r="C13" i="3"/>
  <c r="C8" i="3"/>
  <c r="C19" i="3"/>
  <c r="C17" i="3"/>
  <c r="C16" i="3"/>
  <c r="C14" i="3"/>
  <c r="C11" i="3"/>
  <c r="C9" i="3"/>
  <c r="C12" i="3" l="1"/>
  <c r="C18" i="3"/>
  <c r="C20" i="3" s="1"/>
  <c r="C21" i="3" l="1"/>
  <c r="B42" i="3"/>
  <c r="K42" i="3" s="1"/>
  <c r="B43" i="3"/>
  <c r="K43" i="3" s="1"/>
  <c r="E28" i="3"/>
  <c r="E27" i="3"/>
  <c r="AS21" i="3"/>
  <c r="AR21" i="3"/>
  <c r="AQ21" i="3"/>
  <c r="AP21" i="3"/>
  <c r="AO21" i="3"/>
  <c r="AN21" i="3"/>
  <c r="G21" i="3"/>
  <c r="B37" i="3"/>
  <c r="E19" i="3"/>
  <c r="BG21" i="3"/>
  <c r="AM21" i="3"/>
  <c r="AL21" i="3"/>
  <c r="AK21" i="3"/>
  <c r="AJ21" i="3"/>
  <c r="AI21" i="3"/>
  <c r="AH21" i="3"/>
  <c r="AG21" i="3"/>
  <c r="T21" i="3"/>
  <c r="D17" i="3"/>
  <c r="E17" i="3" s="1"/>
  <c r="D15" i="3"/>
  <c r="E15" i="3" s="1"/>
  <c r="D14" i="3"/>
  <c r="E14" i="3" s="1"/>
  <c r="D13" i="3"/>
  <c r="E13" i="3" s="1"/>
  <c r="D11" i="3"/>
  <c r="E11" i="3" s="1"/>
  <c r="D10" i="3"/>
  <c r="E10" i="3" s="1"/>
  <c r="D9" i="3"/>
  <c r="E8" i="3"/>
  <c r="E9" i="3" l="1"/>
  <c r="D12" i="3"/>
  <c r="E12" i="3" s="1"/>
  <c r="D31" i="3"/>
  <c r="B44" i="3"/>
  <c r="D29" i="3"/>
  <c r="E29" i="3" s="1"/>
  <c r="C32" i="3"/>
  <c r="E31" i="3"/>
  <c r="C48" i="3"/>
  <c r="J48" i="3" s="1"/>
  <c r="B47" i="3"/>
  <c r="E20" i="3"/>
  <c r="C37" i="3"/>
  <c r="J37" i="3" s="1"/>
  <c r="H21" i="3"/>
  <c r="D18" i="3"/>
  <c r="E18" i="3" s="1"/>
  <c r="D32" i="3"/>
  <c r="C44" i="3"/>
  <c r="D16" i="3"/>
  <c r="E16" i="3" s="1"/>
  <c r="B38" i="3"/>
  <c r="B48" i="3" s="1"/>
  <c r="K44" i="3" l="1"/>
  <c r="C47" i="3"/>
  <c r="J47" i="3" s="1"/>
  <c r="K37" i="3"/>
  <c r="K48" i="3"/>
  <c r="K38" i="3"/>
  <c r="E32" i="3"/>
  <c r="D21" i="3"/>
  <c r="B39" i="3"/>
  <c r="B49" i="3"/>
  <c r="C39" i="3"/>
  <c r="J39" i="3" s="1"/>
  <c r="K47" i="3" l="1"/>
  <c r="K39" i="3"/>
  <c r="E21" i="3"/>
  <c r="C49" i="3"/>
  <c r="J49" i="3" s="1"/>
  <c r="K49" i="3" l="1"/>
</calcChain>
</file>

<file path=xl/sharedStrings.xml><?xml version="1.0" encoding="utf-8"?>
<sst xmlns="http://schemas.openxmlformats.org/spreadsheetml/2006/main" count="192" uniqueCount="67">
  <si>
    <t>1554</t>
  </si>
  <si>
    <t>Masinate ja seadmete, sh transpordivahendite soetamine ja renoveerimine</t>
  </si>
  <si>
    <t>1555</t>
  </si>
  <si>
    <t>Info- ja kommunikatsioonitehnoloogia seadmete soetamine ja renoveerimine</t>
  </si>
  <si>
    <t>Ehitusalsed investeeringud</t>
  </si>
  <si>
    <t>1560</t>
  </si>
  <si>
    <t>5002</t>
  </si>
  <si>
    <t>Töölepinguliste töötasu</t>
  </si>
  <si>
    <t>5003</t>
  </si>
  <si>
    <t>Tegevväelaste töötasu</t>
  </si>
  <si>
    <t>5060</t>
  </si>
  <si>
    <t>Tööjõumaksud</t>
  </si>
  <si>
    <t xml:space="preserve">Eelarve </t>
  </si>
  <si>
    <t>Eelarve KOKKU</t>
  </si>
  <si>
    <t>Investeeringud (IN040008) kokku</t>
  </si>
  <si>
    <t>Muud toetused kokku</t>
  </si>
  <si>
    <t>5005;
5008;
5050;</t>
  </si>
  <si>
    <t>Muud tööjõukulud kokku</t>
  </si>
  <si>
    <t>Tööjõukulud KOKKU</t>
  </si>
  <si>
    <t>Muud tegevuskulud kokku</t>
  </si>
  <si>
    <t xml:space="preserve"> Eelarve kasutamine kokku </t>
  </si>
  <si>
    <t>Konto</t>
  </si>
  <si>
    <t>Konto sisu</t>
  </si>
  <si>
    <t>Tegevuskulud (SE040008) kokku</t>
  </si>
  <si>
    <t>KÕIK KOKKU</t>
  </si>
  <si>
    <t>Tarkavara investeeringud</t>
  </si>
  <si>
    <t>Eelarve kasutamise % kokku</t>
  </si>
  <si>
    <t>Kasutamine Jaanuar</t>
  </si>
  <si>
    <t>KOKKU</t>
  </si>
  <si>
    <t>sh Objekti valveteenus</t>
  </si>
  <si>
    <t>sh Noorte isamaaline kasvatus </t>
  </si>
  <si>
    <t>sh Laiapindse riigikaitse ettevalmistamine ja toetamine</t>
  </si>
  <si>
    <t>sh Riigikaitseõpetuse välilaagrite läbiviimise toetamine</t>
  </si>
  <si>
    <t>sh Üksuste alalhoidmine ja väljaõpe</t>
  </si>
  <si>
    <t>sh Kaitseliit</t>
  </si>
  <si>
    <t xml:space="preserve"> sh Kaitseliit</t>
  </si>
  <si>
    <t>Kasutamine Veebruar</t>
  </si>
  <si>
    <t>Kasutamine Märts</t>
  </si>
  <si>
    <t>KOKKUVÕTE</t>
  </si>
  <si>
    <t>objekti kood SE040008</t>
  </si>
  <si>
    <t>objekti kood IN040008</t>
  </si>
  <si>
    <t>2025 vahendid</t>
  </si>
  <si>
    <t>Eelarve</t>
  </si>
  <si>
    <t>Jaanuar</t>
  </si>
  <si>
    <t>Kasutamine Aprill</t>
  </si>
  <si>
    <t>Kasutamine Mai</t>
  </si>
  <si>
    <t>Kasutamine Juuni</t>
  </si>
  <si>
    <t>Kasutamine Juuli</t>
  </si>
  <si>
    <t>Kasutamine August</t>
  </si>
  <si>
    <t>Kasutamine September</t>
  </si>
  <si>
    <t>Kasutamine Oktoober</t>
  </si>
  <si>
    <t>Kasutamine November</t>
  </si>
  <si>
    <t>Kasutamine Detsember</t>
  </si>
  <si>
    <t>2026 eelarvelised vahendid</t>
  </si>
  <si>
    <t>2026 vahendid</t>
  </si>
  <si>
    <t>2026 &amp; 2025 KOKKU</t>
  </si>
  <si>
    <t>2025 jäägid</t>
  </si>
  <si>
    <t>Veebruar</t>
  </si>
  <si>
    <t>Märts</t>
  </si>
  <si>
    <t>Aprill</t>
  </si>
  <si>
    <t>Kasutamise %</t>
  </si>
  <si>
    <t>Mai</t>
  </si>
  <si>
    <t>Maa soetamine</t>
  </si>
  <si>
    <t>Juuni</t>
  </si>
  <si>
    <t>Juuli</t>
  </si>
  <si>
    <t>Seisuga raamatupidamistarkvarast 25.08.2026</t>
  </si>
  <si>
    <t>Kaitseliidu tegevustoetuse ja sihtfinatseerimise eelarve kasutamine (2026 juuli)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</si>
</sst>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"/>
    <numFmt numFmtId="165" formatCode="0.0%"/>
    <numFmt numFmtId="166" formatCode="#,##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2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86"/>
    </font>
    <font>
      <sz val="10"/>
      <name val="Times New Roman"/>
      <family val="2"/>
    </font>
    <font>
      <b/>
      <sz val="10"/>
      <name val="Times New Roman"/>
      <family val="2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color rgb="FF000000"/>
      <name val="Times New Roman"/>
      <family val="2"/>
    </font>
    <font>
      <sz val="10"/>
      <color rgb="FF00B050"/>
      <name val="Times New Roman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2"/>
    </font>
    <font>
      <b/>
      <sz val="9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FECF4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38">
    <xf numFmtId="0" fontId="0" fillId="0" borderId="0" xfId="0"/>
    <xf numFmtId="0" fontId="8" fillId="0" borderId="0" xfId="0" applyFont="1"/>
    <xf numFmtId="3" fontId="7" fillId="4" borderId="1" xfId="0" applyNumberFormat="1" applyFont="1" applyFill="1" applyBorder="1" applyAlignment="1">
      <alignment horizontal="right" vertical="center"/>
    </xf>
    <xf numFmtId="3" fontId="7" fillId="5" borderId="1" xfId="0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wrapText="1"/>
    </xf>
    <xf numFmtId="0" fontId="6" fillId="3" borderId="6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right" vertical="center" wrapText="1"/>
    </xf>
    <xf numFmtId="3" fontId="8" fillId="0" borderId="0" xfId="0" applyNumberFormat="1" applyFont="1"/>
    <xf numFmtId="0" fontId="10" fillId="0" borderId="0" xfId="0" applyFont="1" applyAlignment="1">
      <alignment horizont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2" fillId="0" borderId="0" xfId="0" applyFont="1"/>
    <xf numFmtId="165" fontId="8" fillId="0" borderId="7" xfId="1" applyNumberFormat="1" applyFont="1" applyBorder="1"/>
    <xf numFmtId="165" fontId="12" fillId="5" borderId="7" xfId="1" applyNumberFormat="1" applyFont="1" applyFill="1" applyBorder="1"/>
    <xf numFmtId="165" fontId="12" fillId="5" borderId="10" xfId="1" applyNumberFormat="1" applyFont="1" applyFill="1" applyBorder="1"/>
    <xf numFmtId="0" fontId="8" fillId="10" borderId="0" xfId="0" applyFont="1" applyFill="1" applyBorder="1"/>
    <xf numFmtId="4" fontId="9" fillId="10" borderId="0" xfId="0" applyNumberFormat="1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3" fontId="7" fillId="10" borderId="0" xfId="0" applyNumberFormat="1" applyFont="1" applyFill="1" applyBorder="1" applyAlignment="1">
      <alignment horizontal="right" vertical="center"/>
    </xf>
    <xf numFmtId="165" fontId="7" fillId="10" borderId="0" xfId="1" applyNumberFormat="1" applyFont="1" applyFill="1" applyBorder="1" applyAlignment="1">
      <alignment horizontal="right" vertical="center"/>
    </xf>
    <xf numFmtId="165" fontId="9" fillId="10" borderId="0" xfId="1" applyNumberFormat="1" applyFont="1" applyFill="1" applyBorder="1" applyAlignment="1">
      <alignment horizontal="right" vertical="center"/>
    </xf>
    <xf numFmtId="165" fontId="12" fillId="10" borderId="0" xfId="1" applyNumberFormat="1" applyFont="1" applyFill="1" applyBorder="1"/>
    <xf numFmtId="164" fontId="3" fillId="10" borderId="0" xfId="0" applyNumberFormat="1" applyFont="1" applyFill="1" applyBorder="1" applyAlignment="1">
      <alignment horizontal="center" vertical="center" wrapText="1"/>
    </xf>
    <xf numFmtId="165" fontId="8" fillId="10" borderId="0" xfId="1" applyNumberFormat="1" applyFont="1" applyFill="1" applyBorder="1"/>
    <xf numFmtId="165" fontId="7" fillId="5" borderId="7" xfId="1" applyNumberFormat="1" applyFont="1" applyFill="1" applyBorder="1" applyAlignment="1">
      <alignment horizontal="right" vertical="center"/>
    </xf>
    <xf numFmtId="165" fontId="7" fillId="4" borderId="7" xfId="1" applyNumberFormat="1" applyFont="1" applyFill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3" fontId="8" fillId="0" borderId="1" xfId="0" applyNumberFormat="1" applyFont="1" applyBorder="1"/>
    <xf numFmtId="3" fontId="12" fillId="5" borderId="7" xfId="0" applyNumberFormat="1" applyFont="1" applyFill="1" applyBorder="1" applyAlignment="1">
      <alignment horizontal="right"/>
    </xf>
    <xf numFmtId="3" fontId="12" fillId="5" borderId="6" xfId="0" applyNumberFormat="1" applyFont="1" applyFill="1" applyBorder="1" applyAlignment="1">
      <alignment horizontal="right"/>
    </xf>
    <xf numFmtId="3" fontId="12" fillId="5" borderId="8" xfId="0" applyNumberFormat="1" applyFont="1" applyFill="1" applyBorder="1" applyAlignment="1">
      <alignment horizontal="right"/>
    </xf>
    <xf numFmtId="3" fontId="12" fillId="5" borderId="1" xfId="0" applyNumberFormat="1" applyFont="1" applyFill="1" applyBorder="1" applyAlignment="1">
      <alignment horizontal="right"/>
    </xf>
    <xf numFmtId="3" fontId="12" fillId="5" borderId="9" xfId="0" applyNumberFormat="1" applyFont="1" applyFill="1" applyBorder="1" applyAlignment="1">
      <alignment horizontal="right"/>
    </xf>
    <xf numFmtId="3" fontId="12" fillId="5" borderId="10" xfId="0" applyNumberFormat="1" applyFont="1" applyFill="1" applyBorder="1" applyAlignment="1">
      <alignment horizontal="right"/>
    </xf>
    <xf numFmtId="3" fontId="12" fillId="5" borderId="2" xfId="0" applyNumberFormat="1" applyFont="1" applyFill="1" applyBorder="1" applyAlignment="1">
      <alignment horizontal="right"/>
    </xf>
    <xf numFmtId="3" fontId="12" fillId="5" borderId="12" xfId="0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8" fillId="0" borderId="0" xfId="0" applyFont="1" applyBorder="1"/>
    <xf numFmtId="0" fontId="15" fillId="3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 vertical="center"/>
    </xf>
    <xf numFmtId="3" fontId="15" fillId="4" borderId="0" xfId="0" applyNumberFormat="1" applyFont="1" applyFill="1" applyBorder="1" applyAlignment="1">
      <alignment horizontal="right" vertical="center"/>
    </xf>
    <xf numFmtId="3" fontId="16" fillId="4" borderId="0" xfId="0" applyNumberFormat="1" applyFont="1" applyFill="1" applyBorder="1" applyAlignment="1">
      <alignment horizontal="right" vertical="center"/>
    </xf>
    <xf numFmtId="3" fontId="7" fillId="10" borderId="1" xfId="0" applyNumberFormat="1" applyFont="1" applyFill="1" applyBorder="1" applyAlignment="1">
      <alignment horizontal="right" vertical="center"/>
    </xf>
    <xf numFmtId="0" fontId="17" fillId="0" borderId="0" xfId="0" applyFont="1"/>
    <xf numFmtId="0" fontId="16" fillId="4" borderId="0" xfId="0" applyFont="1" applyFill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/>
    <xf numFmtId="0" fontId="8" fillId="0" borderId="1" xfId="0" applyFont="1" applyBorder="1"/>
    <xf numFmtId="0" fontId="12" fillId="0" borderId="0" xfId="0" applyFont="1" applyAlignment="1">
      <alignment horizontal="center"/>
    </xf>
    <xf numFmtId="3" fontId="12" fillId="0" borderId="1" xfId="0" applyNumberFormat="1" applyFont="1" applyBorder="1"/>
    <xf numFmtId="3" fontId="7" fillId="5" borderId="9" xfId="0" applyNumberFormat="1" applyFont="1" applyFill="1" applyBorder="1" applyAlignment="1">
      <alignment horizontal="right" vertical="center"/>
    </xf>
    <xf numFmtId="165" fontId="9" fillId="4" borderId="7" xfId="1" applyNumberFormat="1" applyFont="1" applyFill="1" applyBorder="1" applyAlignment="1">
      <alignment horizontal="right" vertical="center"/>
    </xf>
    <xf numFmtId="3" fontId="8" fillId="10" borderId="0" xfId="0" applyNumberFormat="1" applyFont="1" applyFill="1" applyBorder="1"/>
    <xf numFmtId="3" fontId="12" fillId="5" borderId="1" xfId="0" applyNumberFormat="1" applyFont="1" applyFill="1" applyBorder="1"/>
    <xf numFmtId="3" fontId="12" fillId="5" borderId="9" xfId="0" applyNumberFormat="1" applyFont="1" applyFill="1" applyBorder="1"/>
    <xf numFmtId="0" fontId="10" fillId="0" borderId="1" xfId="0" applyFont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vertical="center" wrapText="1"/>
    </xf>
    <xf numFmtId="3" fontId="9" fillId="4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wrapText="1"/>
    </xf>
    <xf numFmtId="0" fontId="10" fillId="10" borderId="0" xfId="0" applyFont="1" applyFill="1" applyBorder="1" applyAlignment="1">
      <alignment wrapText="1"/>
    </xf>
    <xf numFmtId="164" fontId="3" fillId="10" borderId="0" xfId="0" applyNumberFormat="1" applyFont="1" applyFill="1" applyBorder="1" applyAlignment="1">
      <alignment vertical="center" wrapText="1"/>
    </xf>
    <xf numFmtId="3" fontId="7" fillId="10" borderId="0" xfId="0" applyNumberFormat="1" applyFont="1" applyFill="1" applyBorder="1" applyAlignment="1">
      <alignment horizontal="center" wrapText="1"/>
    </xf>
    <xf numFmtId="0" fontId="6" fillId="10" borderId="0" xfId="0" applyFont="1" applyFill="1" applyBorder="1" applyAlignment="1">
      <alignment horizontal="right" vertical="center"/>
    </xf>
    <xf numFmtId="3" fontId="12" fillId="10" borderId="0" xfId="0" applyNumberFormat="1" applyFont="1" applyFill="1" applyBorder="1" applyAlignment="1">
      <alignment horizontal="right"/>
    </xf>
    <xf numFmtId="0" fontId="12" fillId="10" borderId="0" xfId="0" applyFont="1" applyFill="1" applyBorder="1"/>
    <xf numFmtId="164" fontId="15" fillId="10" borderId="0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2" fillId="5" borderId="6" xfId="0" applyFont="1" applyFill="1" applyBorder="1"/>
    <xf numFmtId="0" fontId="12" fillId="5" borderId="8" xfId="0" applyFont="1" applyFill="1" applyBorder="1"/>
    <xf numFmtId="0" fontId="12" fillId="5" borderId="9" xfId="0" applyFont="1" applyFill="1" applyBorder="1" applyAlignment="1">
      <alignment horizontal="right"/>
    </xf>
    <xf numFmtId="0" fontId="12" fillId="11" borderId="4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 vertical="center"/>
    </xf>
    <xf numFmtId="0" fontId="8" fillId="0" borderId="6" xfId="0" applyFont="1" applyBorder="1"/>
    <xf numFmtId="3" fontId="12" fillId="0" borderId="9" xfId="0" applyNumberFormat="1" applyFont="1" applyBorder="1"/>
    <xf numFmtId="4" fontId="9" fillId="9" borderId="4" xfId="0" applyNumberFormat="1" applyFont="1" applyFill="1" applyBorder="1" applyAlignment="1">
      <alignment horizontal="center" vertical="center" wrapText="1"/>
    </xf>
    <xf numFmtId="1" fontId="12" fillId="0" borderId="0" xfId="0" applyNumberFormat="1" applyFont="1"/>
    <xf numFmtId="3" fontId="20" fillId="5" borderId="6" xfId="0" applyNumberFormat="1" applyFont="1" applyFill="1" applyBorder="1" applyAlignment="1">
      <alignment horizontal="right"/>
    </xf>
    <xf numFmtId="3" fontId="20" fillId="5" borderId="1" xfId="0" applyNumberFormat="1" applyFont="1" applyFill="1" applyBorder="1" applyAlignment="1">
      <alignment horizontal="right"/>
    </xf>
    <xf numFmtId="3" fontId="20" fillId="5" borderId="2" xfId="0" applyNumberFormat="1" applyFont="1" applyFill="1" applyBorder="1" applyAlignment="1">
      <alignment horizontal="right"/>
    </xf>
    <xf numFmtId="3" fontId="20" fillId="5" borderId="8" xfId="0" applyNumberFormat="1" applyFont="1" applyFill="1" applyBorder="1" applyAlignment="1">
      <alignment horizontal="right"/>
    </xf>
    <xf numFmtId="3" fontId="20" fillId="5" borderId="9" xfId="0" applyNumberFormat="1" applyFont="1" applyFill="1" applyBorder="1" applyAlignment="1">
      <alignment horizontal="right"/>
    </xf>
    <xf numFmtId="3" fontId="20" fillId="5" borderId="12" xfId="0" applyNumberFormat="1" applyFont="1" applyFill="1" applyBorder="1" applyAlignment="1">
      <alignment horizontal="right"/>
    </xf>
    <xf numFmtId="3" fontId="21" fillId="9" borderId="6" xfId="0" applyNumberFormat="1" applyFont="1" applyFill="1" applyBorder="1" applyAlignment="1">
      <alignment horizontal="center" wrapText="1"/>
    </xf>
    <xf numFmtId="3" fontId="21" fillId="9" borderId="1" xfId="0" applyNumberFormat="1" applyFont="1" applyFill="1" applyBorder="1" applyAlignment="1">
      <alignment horizontal="center" wrapText="1"/>
    </xf>
    <xf numFmtId="3" fontId="21" fillId="9" borderId="2" xfId="0" applyNumberFormat="1" applyFont="1" applyFill="1" applyBorder="1" applyAlignment="1">
      <alignment horizontal="center" wrapText="1"/>
    </xf>
    <xf numFmtId="3" fontId="20" fillId="9" borderId="6" xfId="0" applyNumberFormat="1" applyFont="1" applyFill="1" applyBorder="1" applyAlignment="1">
      <alignment horizontal="center" wrapText="1"/>
    </xf>
    <xf numFmtId="3" fontId="20" fillId="9" borderId="1" xfId="0" applyNumberFormat="1" applyFont="1" applyFill="1" applyBorder="1" applyAlignment="1">
      <alignment horizontal="center" wrapText="1"/>
    </xf>
    <xf numFmtId="3" fontId="20" fillId="9" borderId="2" xfId="0" applyNumberFormat="1" applyFont="1" applyFill="1" applyBorder="1" applyAlignment="1">
      <alignment horizontal="center" wrapText="1"/>
    </xf>
    <xf numFmtId="3" fontId="21" fillId="9" borderId="7" xfId="0" applyNumberFormat="1" applyFont="1" applyFill="1" applyBorder="1" applyAlignment="1">
      <alignment horizontal="center" wrapText="1"/>
    </xf>
    <xf numFmtId="3" fontId="22" fillId="4" borderId="6" xfId="0" applyNumberFormat="1" applyFont="1" applyFill="1" applyBorder="1" applyAlignment="1">
      <alignment horizontal="right"/>
    </xf>
    <xf numFmtId="3" fontId="22" fillId="4" borderId="1" xfId="0" applyNumberFormat="1" applyFont="1" applyFill="1" applyBorder="1" applyAlignment="1">
      <alignment horizontal="right"/>
    </xf>
    <xf numFmtId="3" fontId="22" fillId="4" borderId="2" xfId="0" applyNumberFormat="1" applyFont="1" applyFill="1" applyBorder="1" applyAlignment="1">
      <alignment horizontal="right"/>
    </xf>
    <xf numFmtId="3" fontId="20" fillId="0" borderId="1" xfId="0" applyNumberFormat="1" applyFont="1" applyBorder="1"/>
    <xf numFmtId="3" fontId="23" fillId="4" borderId="1" xfId="0" applyNumberFormat="1" applyFont="1" applyFill="1" applyBorder="1" applyAlignment="1">
      <alignment horizontal="right"/>
    </xf>
    <xf numFmtId="3" fontId="23" fillId="4" borderId="2" xfId="0" applyNumberFormat="1" applyFont="1" applyFill="1" applyBorder="1" applyAlignment="1">
      <alignment horizontal="right"/>
    </xf>
    <xf numFmtId="3" fontId="24" fillId="0" borderId="1" xfId="0" applyNumberFormat="1" applyFont="1" applyBorder="1" applyAlignment="1">
      <alignment horizontal="right"/>
    </xf>
    <xf numFmtId="3" fontId="24" fillId="0" borderId="1" xfId="0" applyNumberFormat="1" applyFont="1" applyBorder="1"/>
    <xf numFmtId="3" fontId="22" fillId="4" borderId="7" xfId="0" applyNumberFormat="1" applyFont="1" applyFill="1" applyBorder="1" applyAlignment="1">
      <alignment horizontal="right"/>
    </xf>
    <xf numFmtId="3" fontId="21" fillId="5" borderId="6" xfId="0" applyNumberFormat="1" applyFont="1" applyFill="1" applyBorder="1" applyAlignment="1">
      <alignment horizontal="right"/>
    </xf>
    <xf numFmtId="3" fontId="21" fillId="5" borderId="1" xfId="0" applyNumberFormat="1" applyFont="1" applyFill="1" applyBorder="1" applyAlignment="1">
      <alignment horizontal="right"/>
    </xf>
    <xf numFmtId="3" fontId="21" fillId="5" borderId="2" xfId="0" applyNumberFormat="1" applyFont="1" applyFill="1" applyBorder="1" applyAlignment="1">
      <alignment horizontal="right"/>
    </xf>
    <xf numFmtId="3" fontId="21" fillId="5" borderId="7" xfId="0" applyNumberFormat="1" applyFont="1" applyFill="1" applyBorder="1" applyAlignment="1">
      <alignment horizontal="right"/>
    </xf>
    <xf numFmtId="3" fontId="22" fillId="5" borderId="6" xfId="0" applyNumberFormat="1" applyFont="1" applyFill="1" applyBorder="1" applyAlignment="1">
      <alignment horizontal="right"/>
    </xf>
    <xf numFmtId="3" fontId="22" fillId="5" borderId="1" xfId="0" applyNumberFormat="1" applyFont="1" applyFill="1" applyBorder="1" applyAlignment="1">
      <alignment horizontal="right"/>
    </xf>
    <xf numFmtId="3" fontId="22" fillId="5" borderId="2" xfId="0" applyNumberFormat="1" applyFont="1" applyFill="1" applyBorder="1" applyAlignment="1">
      <alignment horizontal="right"/>
    </xf>
    <xf numFmtId="3" fontId="23" fillId="5" borderId="6" xfId="0" applyNumberFormat="1" applyFont="1" applyFill="1" applyBorder="1" applyAlignment="1">
      <alignment horizontal="right"/>
    </xf>
    <xf numFmtId="3" fontId="20" fillId="5" borderId="1" xfId="0" applyNumberFormat="1" applyFont="1" applyFill="1" applyBorder="1"/>
    <xf numFmtId="3" fontId="23" fillId="5" borderId="1" xfId="0" applyNumberFormat="1" applyFont="1" applyFill="1" applyBorder="1" applyAlignment="1">
      <alignment horizontal="right"/>
    </xf>
    <xf numFmtId="3" fontId="23" fillId="5" borderId="2" xfId="0" applyNumberFormat="1" applyFont="1" applyFill="1" applyBorder="1" applyAlignment="1">
      <alignment horizontal="right"/>
    </xf>
    <xf numFmtId="3" fontId="24" fillId="5" borderId="1" xfId="0" applyNumberFormat="1" applyFont="1" applyFill="1" applyBorder="1"/>
    <xf numFmtId="3" fontId="22" fillId="5" borderId="7" xfId="0" applyNumberFormat="1" applyFont="1" applyFill="1" applyBorder="1" applyAlignment="1">
      <alignment horizontal="right"/>
    </xf>
    <xf numFmtId="3" fontId="20" fillId="4" borderId="6" xfId="0" applyNumberFormat="1" applyFont="1" applyFill="1" applyBorder="1" applyAlignment="1">
      <alignment horizontal="right"/>
    </xf>
    <xf numFmtId="3" fontId="20" fillId="4" borderId="1" xfId="0" applyNumberFormat="1" applyFont="1" applyFill="1" applyBorder="1" applyAlignment="1">
      <alignment horizontal="right"/>
    </xf>
    <xf numFmtId="3" fontId="21" fillId="4" borderId="6" xfId="0" applyNumberFormat="1" applyFont="1" applyFill="1" applyBorder="1" applyAlignment="1">
      <alignment horizontal="right"/>
    </xf>
    <xf numFmtId="3" fontId="21" fillId="4" borderId="1" xfId="0" applyNumberFormat="1" applyFont="1" applyFill="1" applyBorder="1" applyAlignment="1">
      <alignment horizontal="right"/>
    </xf>
    <xf numFmtId="3" fontId="21" fillId="4" borderId="2" xfId="0" applyNumberFormat="1" applyFont="1" applyFill="1" applyBorder="1" applyAlignment="1">
      <alignment horizontal="right"/>
    </xf>
    <xf numFmtId="3" fontId="20" fillId="4" borderId="2" xfId="0" applyNumberFormat="1" applyFont="1" applyFill="1" applyBorder="1" applyAlignment="1">
      <alignment horizontal="right"/>
    </xf>
    <xf numFmtId="3" fontId="21" fillId="4" borderId="7" xfId="0" applyNumberFormat="1" applyFont="1" applyFill="1" applyBorder="1" applyAlignment="1">
      <alignment horizontal="right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4" fillId="0" borderId="0" xfId="0" applyFont="1" applyBorder="1"/>
    <xf numFmtId="3" fontId="18" fillId="5" borderId="1" xfId="0" applyNumberFormat="1" applyFont="1" applyFill="1" applyBorder="1" applyAlignment="1">
      <alignment horizontal="right"/>
    </xf>
    <xf numFmtId="0" fontId="21" fillId="9" borderId="6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3" fontId="22" fillId="4" borderId="6" xfId="0" applyNumberFormat="1" applyFont="1" applyFill="1" applyBorder="1" applyAlignment="1">
      <alignment horizontal="right" vertical="center"/>
    </xf>
    <xf numFmtId="3" fontId="22" fillId="4" borderId="1" xfId="0" applyNumberFormat="1" applyFont="1" applyFill="1" applyBorder="1" applyAlignment="1">
      <alignment horizontal="right" vertical="center"/>
    </xf>
    <xf numFmtId="3" fontId="21" fillId="5" borderId="6" xfId="0" applyNumberFormat="1" applyFont="1" applyFill="1" applyBorder="1" applyAlignment="1">
      <alignment horizontal="right" vertical="center"/>
    </xf>
    <xf numFmtId="3" fontId="21" fillId="5" borderId="1" xfId="0" applyNumberFormat="1" applyFont="1" applyFill="1" applyBorder="1" applyAlignment="1">
      <alignment horizontal="right" vertical="center"/>
    </xf>
    <xf numFmtId="3" fontId="21" fillId="4" borderId="6" xfId="0" applyNumberFormat="1" applyFont="1" applyFill="1" applyBorder="1" applyAlignment="1">
      <alignment horizontal="right" vertical="center"/>
    </xf>
    <xf numFmtId="3" fontId="21" fillId="4" borderId="1" xfId="0" applyNumberFormat="1" applyFont="1" applyFill="1" applyBorder="1" applyAlignment="1">
      <alignment horizontal="right" vertical="center"/>
    </xf>
    <xf numFmtId="3" fontId="22" fillId="4" borderId="2" xfId="0" applyNumberFormat="1" applyFont="1" applyFill="1" applyBorder="1" applyAlignment="1">
      <alignment horizontal="right" vertical="center"/>
    </xf>
    <xf numFmtId="3" fontId="21" fillId="5" borderId="2" xfId="0" applyNumberFormat="1" applyFont="1" applyFill="1" applyBorder="1" applyAlignment="1">
      <alignment horizontal="right" vertical="center"/>
    </xf>
    <xf numFmtId="3" fontId="21" fillId="4" borderId="2" xfId="0" applyNumberFormat="1" applyFont="1" applyFill="1" applyBorder="1" applyAlignment="1">
      <alignment horizontal="right" vertical="center"/>
    </xf>
    <xf numFmtId="0" fontId="8" fillId="10" borderId="0" xfId="0" applyFont="1" applyFill="1"/>
    <xf numFmtId="3" fontId="8" fillId="10" borderId="0" xfId="0" applyNumberFormat="1" applyFont="1" applyFill="1"/>
    <xf numFmtId="164" fontId="19" fillId="10" borderId="0" xfId="0" applyNumberFormat="1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left" vertical="center"/>
    </xf>
    <xf numFmtId="3" fontId="15" fillId="10" borderId="0" xfId="0" applyNumberFormat="1" applyFont="1" applyFill="1" applyBorder="1" applyAlignment="1">
      <alignment horizontal="left" vertical="center"/>
    </xf>
    <xf numFmtId="0" fontId="16" fillId="10" borderId="0" xfId="0" applyFont="1" applyFill="1" applyBorder="1" applyAlignment="1">
      <alignment horizontal="left" vertical="center"/>
    </xf>
    <xf numFmtId="3" fontId="15" fillId="10" borderId="0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/>
    </xf>
    <xf numFmtId="3" fontId="24" fillId="4" borderId="1" xfId="0" applyNumberFormat="1" applyFont="1" applyFill="1" applyBorder="1" applyAlignment="1">
      <alignment horizontal="right" vertical="center"/>
    </xf>
    <xf numFmtId="3" fontId="12" fillId="5" borderId="1" xfId="0" applyNumberFormat="1" applyFont="1" applyFill="1" applyBorder="1" applyAlignment="1">
      <alignment horizontal="right" vertical="center"/>
    </xf>
    <xf numFmtId="3" fontId="12" fillId="5" borderId="7" xfId="0" applyNumberFormat="1" applyFont="1" applyFill="1" applyBorder="1" applyAlignment="1">
      <alignment horizontal="right" vertical="center"/>
    </xf>
    <xf numFmtId="3" fontId="24" fillId="4" borderId="7" xfId="0" applyNumberFormat="1" applyFont="1" applyFill="1" applyBorder="1" applyAlignment="1">
      <alignment horizontal="right" vertical="center"/>
    </xf>
    <xf numFmtId="3" fontId="12" fillId="4" borderId="1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164" fontId="5" fillId="10" borderId="0" xfId="0" applyNumberFormat="1" applyFont="1" applyFill="1" applyBorder="1" applyAlignment="1">
      <alignment horizontal="center" vertical="center" wrapText="1"/>
    </xf>
    <xf numFmtId="3" fontId="21" fillId="10" borderId="0" xfId="0" applyNumberFormat="1" applyFont="1" applyFill="1" applyBorder="1" applyAlignment="1">
      <alignment horizontal="center" wrapText="1"/>
    </xf>
    <xf numFmtId="3" fontId="0" fillId="10" borderId="0" xfId="0" applyNumberFormat="1" applyFill="1" applyBorder="1"/>
    <xf numFmtId="3" fontId="26" fillId="10" borderId="0" xfId="0" applyNumberFormat="1" applyFont="1" applyFill="1"/>
    <xf numFmtId="0" fontId="26" fillId="10" borderId="0" xfId="0" applyFont="1" applyFill="1" applyAlignment="1">
      <alignment horizontal="center"/>
    </xf>
    <xf numFmtId="3" fontId="23" fillId="10" borderId="2" xfId="0" applyNumberFormat="1" applyFont="1" applyFill="1" applyBorder="1" applyAlignment="1">
      <alignment horizontal="right"/>
    </xf>
    <xf numFmtId="3" fontId="20" fillId="10" borderId="2" xfId="0" applyNumberFormat="1" applyFont="1" applyFill="1" applyBorder="1" applyAlignment="1">
      <alignment horizontal="right"/>
    </xf>
    <xf numFmtId="3" fontId="0" fillId="0" borderId="6" xfId="0" applyNumberFormat="1" applyBorder="1"/>
    <xf numFmtId="3" fontId="12" fillId="10" borderId="0" xfId="0" applyNumberFormat="1" applyFont="1" applyFill="1" applyBorder="1"/>
    <xf numFmtId="0" fontId="12" fillId="10" borderId="0" xfId="0" applyFont="1" applyFill="1" applyBorder="1" applyAlignment="1">
      <alignment horizontal="center"/>
    </xf>
    <xf numFmtId="3" fontId="22" fillId="4" borderId="7" xfId="0" applyNumberFormat="1" applyFont="1" applyFill="1" applyBorder="1" applyAlignment="1">
      <alignment horizontal="right" vertical="center"/>
    </xf>
    <xf numFmtId="3" fontId="21" fillId="5" borderId="7" xfId="0" applyNumberFormat="1" applyFont="1" applyFill="1" applyBorder="1" applyAlignment="1">
      <alignment horizontal="right" vertical="center"/>
    </xf>
    <xf numFmtId="3" fontId="21" fillId="4" borderId="7" xfId="0" applyNumberFormat="1" applyFont="1" applyFill="1" applyBorder="1" applyAlignment="1">
      <alignment horizontal="right" vertical="center"/>
    </xf>
    <xf numFmtId="3" fontId="12" fillId="10" borderId="1" xfId="0" applyNumberFormat="1" applyFont="1" applyFill="1" applyBorder="1"/>
    <xf numFmtId="0" fontId="8" fillId="10" borderId="1" xfId="0" applyFont="1" applyFill="1" applyBorder="1"/>
    <xf numFmtId="3" fontId="8" fillId="10" borderId="1" xfId="0" applyNumberFormat="1" applyFont="1" applyFill="1" applyBorder="1"/>
    <xf numFmtId="3" fontId="0" fillId="10" borderId="1" xfId="0" applyNumberFormat="1" applyFont="1" applyFill="1" applyBorder="1"/>
    <xf numFmtId="0" fontId="26" fillId="10" borderId="0" xfId="0" applyFont="1" applyFill="1"/>
    <xf numFmtId="0" fontId="19" fillId="10" borderId="0" xfId="0" applyFont="1" applyFill="1" applyBorder="1" applyAlignment="1">
      <alignment horizontal="left" vertical="center"/>
    </xf>
    <xf numFmtId="3" fontId="19" fillId="10" borderId="0" xfId="0" applyNumberFormat="1" applyFont="1" applyFill="1" applyBorder="1" applyAlignment="1">
      <alignment horizontal="right" vertical="center"/>
    </xf>
    <xf numFmtId="3" fontId="19" fillId="10" borderId="0" xfId="0" applyNumberFormat="1" applyFont="1" applyFill="1" applyBorder="1" applyAlignment="1">
      <alignment horizontal="left" vertical="center"/>
    </xf>
    <xf numFmtId="3" fontId="5" fillId="10" borderId="1" xfId="0" applyNumberFormat="1" applyFont="1" applyFill="1" applyBorder="1" applyAlignment="1">
      <alignment horizontal="right" vertical="center"/>
    </xf>
    <xf numFmtId="0" fontId="12" fillId="11" borderId="13" xfId="0" applyFont="1" applyFill="1" applyBorder="1"/>
    <xf numFmtId="0" fontId="8" fillId="0" borderId="14" xfId="0" applyFont="1" applyBorder="1"/>
    <xf numFmtId="0" fontId="12" fillId="0" borderId="14" xfId="0" applyFont="1" applyBorder="1" applyAlignment="1">
      <alignment horizontal="right"/>
    </xf>
    <xf numFmtId="0" fontId="12" fillId="0" borderId="14" xfId="0" applyFont="1" applyBorder="1"/>
    <xf numFmtId="0" fontId="12" fillId="0" borderId="15" xfId="0" applyFont="1" applyBorder="1" applyAlignment="1">
      <alignment horizontal="right"/>
    </xf>
    <xf numFmtId="0" fontId="12" fillId="11" borderId="3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 vertical="center"/>
    </xf>
    <xf numFmtId="3" fontId="8" fillId="0" borderId="6" xfId="0" applyNumberFormat="1" applyFont="1" applyBorder="1"/>
    <xf numFmtId="3" fontId="12" fillId="0" borderId="6" xfId="0" applyNumberFormat="1" applyFont="1" applyBorder="1"/>
    <xf numFmtId="3" fontId="12" fillId="0" borderId="8" xfId="0" applyNumberFormat="1" applyFont="1" applyBorder="1"/>
    <xf numFmtId="3" fontId="5" fillId="10" borderId="9" xfId="0" applyNumberFormat="1" applyFont="1" applyFill="1" applyBorder="1" applyAlignment="1">
      <alignment horizontal="right" vertical="center"/>
    </xf>
    <xf numFmtId="165" fontId="15" fillId="10" borderId="7" xfId="1" applyNumberFormat="1" applyFont="1" applyFill="1" applyBorder="1" applyAlignment="1">
      <alignment horizontal="right" vertical="center"/>
    </xf>
    <xf numFmtId="165" fontId="5" fillId="10" borderId="7" xfId="1" applyNumberFormat="1" applyFont="1" applyFill="1" applyBorder="1" applyAlignment="1">
      <alignment horizontal="right" vertical="center"/>
    </xf>
    <xf numFmtId="165" fontId="5" fillId="10" borderId="10" xfId="1" applyNumberFormat="1" applyFont="1" applyFill="1" applyBorder="1" applyAlignment="1">
      <alignment horizontal="right" vertical="center"/>
    </xf>
    <xf numFmtId="0" fontId="24" fillId="0" borderId="6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7" fillId="10" borderId="7" xfId="0" applyFont="1" applyFill="1" applyBorder="1" applyAlignment="1">
      <alignment horizontal="center" vertical="center" wrapText="1"/>
    </xf>
    <xf numFmtId="3" fontId="21" fillId="10" borderId="6" xfId="0" applyNumberFormat="1" applyFont="1" applyFill="1" applyBorder="1" applyAlignment="1">
      <alignment horizontal="center" wrapText="1"/>
    </xf>
    <xf numFmtId="3" fontId="21" fillId="10" borderId="1" xfId="0" applyNumberFormat="1" applyFont="1" applyFill="1" applyBorder="1" applyAlignment="1">
      <alignment horizontal="center" wrapText="1"/>
    </xf>
    <xf numFmtId="3" fontId="21" fillId="10" borderId="2" xfId="0" applyNumberFormat="1" applyFont="1" applyFill="1" applyBorder="1" applyAlignment="1">
      <alignment horizontal="center" wrapText="1"/>
    </xf>
    <xf numFmtId="3" fontId="20" fillId="10" borderId="1" xfId="0" applyNumberFormat="1" applyFont="1" applyFill="1" applyBorder="1" applyAlignment="1">
      <alignment horizontal="center" wrapText="1"/>
    </xf>
    <xf numFmtId="3" fontId="20" fillId="10" borderId="2" xfId="0" applyNumberFormat="1" applyFont="1" applyFill="1" applyBorder="1" applyAlignment="1">
      <alignment horizontal="center" wrapText="1"/>
    </xf>
    <xf numFmtId="3" fontId="21" fillId="10" borderId="7" xfId="0" applyNumberFormat="1" applyFont="1" applyFill="1" applyBorder="1" applyAlignment="1">
      <alignment horizontal="center" wrapText="1"/>
    </xf>
    <xf numFmtId="0" fontId="10" fillId="10" borderId="0" xfId="0" applyFont="1" applyFill="1" applyAlignment="1">
      <alignment horizontal="center" wrapText="1"/>
    </xf>
    <xf numFmtId="3" fontId="22" fillId="4" borderId="6" xfId="0" applyNumberFormat="1" applyFont="1" applyFill="1" applyBorder="1" applyAlignment="1"/>
    <xf numFmtId="3" fontId="22" fillId="4" borderId="1" xfId="0" applyNumberFormat="1" applyFont="1" applyFill="1" applyBorder="1" applyAlignment="1"/>
    <xf numFmtId="3" fontId="22" fillId="10" borderId="1" xfId="0" applyNumberFormat="1" applyFont="1" applyFill="1" applyBorder="1" applyAlignment="1">
      <alignment wrapText="1"/>
    </xf>
    <xf numFmtId="3" fontId="22" fillId="5" borderId="6" xfId="0" applyNumberFormat="1" applyFont="1" applyFill="1" applyBorder="1" applyAlignment="1"/>
    <xf numFmtId="3" fontId="22" fillId="5" borderId="1" xfId="0" applyNumberFormat="1" applyFont="1" applyFill="1" applyBorder="1" applyAlignment="1"/>
    <xf numFmtId="3" fontId="22" fillId="10" borderId="1" xfId="0" applyNumberFormat="1" applyFont="1" applyFill="1" applyBorder="1" applyAlignment="1">
      <alignment horizontal="right" wrapText="1"/>
    </xf>
    <xf numFmtId="3" fontId="22" fillId="10" borderId="6" xfId="0" applyNumberFormat="1" applyFont="1" applyFill="1" applyBorder="1" applyAlignment="1">
      <alignment horizontal="right" wrapText="1"/>
    </xf>
    <xf numFmtId="3" fontId="15" fillId="4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Border="1"/>
    <xf numFmtId="0" fontId="3" fillId="10" borderId="0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center" vertical="center"/>
    </xf>
    <xf numFmtId="166" fontId="15" fillId="10" borderId="0" xfId="0" applyNumberFormat="1" applyFont="1" applyFill="1" applyBorder="1" applyAlignment="1">
      <alignment horizontal="right" vertical="center"/>
    </xf>
    <xf numFmtId="3" fontId="3" fillId="10" borderId="0" xfId="0" applyNumberFormat="1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right" vertical="center" wrapText="1"/>
    </xf>
    <xf numFmtId="4" fontId="20" fillId="9" borderId="3" xfId="0" applyNumberFormat="1" applyFont="1" applyFill="1" applyBorder="1" applyAlignment="1">
      <alignment horizontal="center" vertical="center" wrapText="1"/>
    </xf>
    <xf numFmtId="4" fontId="20" fillId="9" borderId="4" xfId="0" applyNumberFormat="1" applyFont="1" applyFill="1" applyBorder="1" applyAlignment="1">
      <alignment horizontal="center" vertical="center" wrapText="1"/>
    </xf>
    <xf numFmtId="4" fontId="20" fillId="9" borderId="11" xfId="0" applyNumberFormat="1" applyFont="1" applyFill="1" applyBorder="1" applyAlignment="1">
      <alignment horizontal="center" vertical="center" wrapText="1"/>
    </xf>
    <xf numFmtId="4" fontId="21" fillId="9" borderId="3" xfId="0" applyNumberFormat="1" applyFont="1" applyFill="1" applyBorder="1" applyAlignment="1">
      <alignment horizontal="center" vertical="center" wrapText="1"/>
    </xf>
    <xf numFmtId="4" fontId="21" fillId="9" borderId="4" xfId="0" applyNumberFormat="1" applyFont="1" applyFill="1" applyBorder="1" applyAlignment="1">
      <alignment horizontal="center" vertical="center" wrapText="1"/>
    </xf>
    <xf numFmtId="4" fontId="21" fillId="9" borderId="5" xfId="0" applyNumberFormat="1" applyFont="1" applyFill="1" applyBorder="1" applyAlignment="1">
      <alignment horizontal="center" vertical="center" wrapText="1"/>
    </xf>
    <xf numFmtId="164" fontId="25" fillId="9" borderId="3" xfId="0" applyNumberFormat="1" applyFont="1" applyFill="1" applyBorder="1" applyAlignment="1">
      <alignment horizontal="center" vertical="center" wrapText="1"/>
    </xf>
    <xf numFmtId="164" fontId="25" fillId="9" borderId="4" xfId="0" applyNumberFormat="1" applyFont="1" applyFill="1" applyBorder="1" applyAlignment="1">
      <alignment horizontal="center" vertical="center" wrapText="1"/>
    </xf>
    <xf numFmtId="164" fontId="25" fillId="9" borderId="5" xfId="0" applyNumberFormat="1" applyFont="1" applyFill="1" applyBorder="1" applyAlignment="1">
      <alignment horizontal="center" vertical="center" wrapText="1"/>
    </xf>
    <xf numFmtId="4" fontId="9" fillId="9" borderId="4" xfId="0" applyNumberFormat="1" applyFont="1" applyFill="1" applyBorder="1" applyAlignment="1">
      <alignment horizontal="center" vertical="center" wrapText="1"/>
    </xf>
    <xf numFmtId="4" fontId="9" fillId="9" borderId="5" xfId="0" applyNumberFormat="1" applyFont="1" applyFill="1" applyBorder="1" applyAlignment="1">
      <alignment horizontal="center" vertical="center" wrapText="1"/>
    </xf>
    <xf numFmtId="4" fontId="21" fillId="9" borderId="11" xfId="0" applyNumberFormat="1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9" fillId="8" borderId="6" xfId="0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horizontal="right" vertical="center" wrapText="1"/>
    </xf>
    <xf numFmtId="0" fontId="5" fillId="6" borderId="6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horizontal="right" vertical="center" wrapText="1"/>
    </xf>
    <xf numFmtId="0" fontId="5" fillId="6" borderId="9" xfId="0" applyFont="1" applyFill="1" applyBorder="1" applyAlignment="1">
      <alignment horizontal="right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164" fontId="3" fillId="9" borderId="5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3" xr:uid="{54B6F649-14C1-495B-AED0-A1D735879118}"/>
    <cellStyle name="Normal 3" xfId="2" xr:uid="{701F9F90-0B3F-4BB1-A245-1F456D005B9C}"/>
    <cellStyle name="Percent" xfId="1" builtinId="5"/>
    <cellStyle name="Percent 2" xfId="4" xr:uid="{EB9CF026-C8CB-4313-9E96-F3533FEEF4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77"/>
  <sheetViews>
    <sheetView tabSelected="1" topLeftCell="A14" zoomScale="80" zoomScaleNormal="80" workbookViewId="0">
      <selection activeCell="C54" sqref="C54"/>
    </sheetView>
  </sheetViews>
  <sheetFormatPr defaultColWidth="9.140625" defaultRowHeight="15" outlineLevelCol="1" x14ac:dyDescent="0.25"/>
  <cols>
    <col min="1" max="1" width="27" style="1" customWidth="1"/>
    <col min="2" max="2" width="60.140625" style="1" bestFit="1" customWidth="1"/>
    <col min="3" max="3" width="18.42578125" style="1" customWidth="1"/>
    <col min="4" max="4" width="19.5703125" style="1" customWidth="1"/>
    <col min="5" max="5" width="21.28515625" style="1" customWidth="1"/>
    <col min="6" max="6" width="13.42578125" style="19" customWidth="1"/>
    <col min="7" max="7" width="11.140625" style="1" customWidth="1"/>
    <col min="8" max="8" width="13.28515625" style="1" customWidth="1"/>
    <col min="9" max="9" width="12.7109375" style="1" customWidth="1"/>
    <col min="10" max="10" width="14.42578125" style="1" customWidth="1"/>
    <col min="11" max="11" width="15.5703125" style="1" customWidth="1"/>
    <col min="12" max="14" width="11.140625" style="1" customWidth="1"/>
    <col min="15" max="19" width="11.140625" style="1" hidden="1" customWidth="1" outlineLevel="1"/>
    <col min="20" max="20" width="11.140625" style="1" customWidth="1" collapsed="1"/>
    <col min="21" max="27" width="11.140625" style="1" customWidth="1"/>
    <col min="28" max="32" width="11.140625" style="1" hidden="1" customWidth="1" outlineLevel="1"/>
    <col min="33" max="33" width="11.140625" style="1" customWidth="1" collapsed="1"/>
    <col min="34" max="40" width="11.140625" style="1" customWidth="1"/>
    <col min="41" max="45" width="11.140625" style="1" hidden="1" customWidth="1" outlineLevel="1"/>
    <col min="46" max="46" width="14.7109375" style="1" customWidth="1" collapsed="1"/>
    <col min="47" max="53" width="11.140625" style="1" customWidth="1"/>
    <col min="54" max="58" width="11.140625" style="1" hidden="1" customWidth="1" outlineLevel="1"/>
    <col min="59" max="59" width="11.140625" style="1" customWidth="1" collapsed="1"/>
    <col min="60" max="66" width="11.140625" style="1" customWidth="1"/>
    <col min="67" max="71" width="11.140625" style="1" hidden="1" customWidth="1" outlineLevel="1"/>
    <col min="72" max="72" width="11.140625" style="1" customWidth="1" collapsed="1"/>
    <col min="73" max="73" width="13.140625" style="1" customWidth="1"/>
    <col min="74" max="74" width="12.28515625" style="1" customWidth="1"/>
    <col min="75" max="75" width="11.140625" style="1" customWidth="1"/>
    <col min="76" max="76" width="11.28515625" style="1" customWidth="1"/>
    <col min="77" max="77" width="11.140625" style="1" customWidth="1"/>
    <col min="78" max="78" width="11.42578125" style="1" customWidth="1"/>
    <col min="79" max="79" width="11.140625" style="1" customWidth="1"/>
    <col min="80" max="84" width="11.140625" style="1" hidden="1" customWidth="1" outlineLevel="1"/>
    <col min="85" max="85" width="9.140625" style="1" collapsed="1"/>
    <col min="86" max="86" width="12.140625" style="1" bestFit="1" customWidth="1"/>
    <col min="87" max="87" width="11" style="1" bestFit="1" customWidth="1"/>
    <col min="88" max="16384" width="9.140625" style="1"/>
  </cols>
  <sheetData>
    <row r="1" spans="1:90" x14ac:dyDescent="0.25">
      <c r="A1" s="30" t="s">
        <v>66</v>
      </c>
      <c r="G1" s="214"/>
      <c r="H1" s="214"/>
      <c r="I1" s="214"/>
      <c r="J1" s="214"/>
      <c r="K1" s="214"/>
      <c r="L1" s="214"/>
      <c r="M1" s="57"/>
    </row>
    <row r="2" spans="1:90" ht="16.5" customHeight="1" x14ac:dyDescent="0.25">
      <c r="A2" s="31" t="s">
        <v>65</v>
      </c>
      <c r="G2" s="57"/>
      <c r="H2" s="57"/>
      <c r="I2" s="57"/>
      <c r="J2" s="57"/>
      <c r="K2" s="57"/>
      <c r="L2" s="57"/>
      <c r="M2" s="57"/>
    </row>
    <row r="3" spans="1:90" x14ac:dyDescent="0.25">
      <c r="A3" s="31"/>
    </row>
    <row r="4" spans="1:90" ht="15.75" thickBot="1" x14ac:dyDescent="0.3">
      <c r="A4" s="30" t="s">
        <v>53</v>
      </c>
    </row>
    <row r="5" spans="1:90" s="5" customFormat="1" ht="63.75" customHeight="1" x14ac:dyDescent="0.25">
      <c r="A5" s="4"/>
      <c r="B5" s="82"/>
      <c r="C5" s="225" t="s">
        <v>28</v>
      </c>
      <c r="D5" s="225"/>
      <c r="E5" s="226"/>
      <c r="F5" s="20"/>
      <c r="G5" s="219" t="s">
        <v>29</v>
      </c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7"/>
      <c r="T5" s="219" t="s">
        <v>30</v>
      </c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7"/>
      <c r="AG5" s="219" t="s">
        <v>31</v>
      </c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7"/>
      <c r="AT5" s="219" t="s">
        <v>32</v>
      </c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7"/>
      <c r="BG5" s="216" t="s">
        <v>33</v>
      </c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8"/>
      <c r="BT5" s="219" t="s">
        <v>34</v>
      </c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1"/>
    </row>
    <row r="6" spans="1:90" s="10" customFormat="1" ht="26.25" x14ac:dyDescent="0.25">
      <c r="A6" s="64"/>
      <c r="B6" s="60"/>
      <c r="C6" s="13" t="s">
        <v>13</v>
      </c>
      <c r="D6" s="13" t="s">
        <v>20</v>
      </c>
      <c r="E6" s="12" t="s">
        <v>26</v>
      </c>
      <c r="F6" s="21"/>
      <c r="G6" s="90" t="s">
        <v>12</v>
      </c>
      <c r="H6" s="91" t="s">
        <v>27</v>
      </c>
      <c r="I6" s="91" t="s">
        <v>36</v>
      </c>
      <c r="J6" s="91" t="s">
        <v>37</v>
      </c>
      <c r="K6" s="91" t="s">
        <v>44</v>
      </c>
      <c r="L6" s="91" t="s">
        <v>45</v>
      </c>
      <c r="M6" s="91" t="s">
        <v>46</v>
      </c>
      <c r="N6" s="91" t="s">
        <v>47</v>
      </c>
      <c r="O6" s="91" t="s">
        <v>48</v>
      </c>
      <c r="P6" s="91" t="s">
        <v>49</v>
      </c>
      <c r="Q6" s="91" t="s">
        <v>50</v>
      </c>
      <c r="R6" s="91" t="s">
        <v>51</v>
      </c>
      <c r="S6" s="92" t="s">
        <v>52</v>
      </c>
      <c r="T6" s="90" t="s">
        <v>12</v>
      </c>
      <c r="U6" s="91" t="s">
        <v>27</v>
      </c>
      <c r="V6" s="91" t="s">
        <v>36</v>
      </c>
      <c r="W6" s="91" t="s">
        <v>37</v>
      </c>
      <c r="X6" s="91" t="s">
        <v>44</v>
      </c>
      <c r="Y6" s="91" t="s">
        <v>45</v>
      </c>
      <c r="Z6" s="91" t="s">
        <v>46</v>
      </c>
      <c r="AA6" s="91" t="s">
        <v>47</v>
      </c>
      <c r="AB6" s="91" t="s">
        <v>48</v>
      </c>
      <c r="AC6" s="91" t="s">
        <v>49</v>
      </c>
      <c r="AD6" s="91" t="s">
        <v>50</v>
      </c>
      <c r="AE6" s="91" t="s">
        <v>51</v>
      </c>
      <c r="AF6" s="92" t="s">
        <v>52</v>
      </c>
      <c r="AG6" s="90" t="s">
        <v>12</v>
      </c>
      <c r="AH6" s="91" t="s">
        <v>27</v>
      </c>
      <c r="AI6" s="91" t="s">
        <v>36</v>
      </c>
      <c r="AJ6" s="91" t="s">
        <v>37</v>
      </c>
      <c r="AK6" s="91" t="s">
        <v>44</v>
      </c>
      <c r="AL6" s="91" t="s">
        <v>45</v>
      </c>
      <c r="AM6" s="91" t="s">
        <v>46</v>
      </c>
      <c r="AN6" s="91" t="s">
        <v>47</v>
      </c>
      <c r="AO6" s="91" t="s">
        <v>48</v>
      </c>
      <c r="AP6" s="91" t="s">
        <v>49</v>
      </c>
      <c r="AQ6" s="91" t="s">
        <v>50</v>
      </c>
      <c r="AR6" s="91" t="s">
        <v>51</v>
      </c>
      <c r="AS6" s="92" t="s">
        <v>52</v>
      </c>
      <c r="AT6" s="90" t="s">
        <v>12</v>
      </c>
      <c r="AU6" s="91" t="s">
        <v>27</v>
      </c>
      <c r="AV6" s="91" t="s">
        <v>36</v>
      </c>
      <c r="AW6" s="91" t="s">
        <v>37</v>
      </c>
      <c r="AX6" s="91" t="s">
        <v>44</v>
      </c>
      <c r="AY6" s="91" t="s">
        <v>45</v>
      </c>
      <c r="AZ6" s="91" t="s">
        <v>46</v>
      </c>
      <c r="BA6" s="91" t="s">
        <v>47</v>
      </c>
      <c r="BB6" s="91" t="s">
        <v>48</v>
      </c>
      <c r="BC6" s="91" t="s">
        <v>49</v>
      </c>
      <c r="BD6" s="91" t="s">
        <v>50</v>
      </c>
      <c r="BE6" s="91" t="s">
        <v>51</v>
      </c>
      <c r="BF6" s="92" t="s">
        <v>52</v>
      </c>
      <c r="BG6" s="93" t="s">
        <v>12</v>
      </c>
      <c r="BH6" s="94" t="s">
        <v>27</v>
      </c>
      <c r="BI6" s="94" t="s">
        <v>36</v>
      </c>
      <c r="BJ6" s="94" t="s">
        <v>37</v>
      </c>
      <c r="BK6" s="94" t="s">
        <v>44</v>
      </c>
      <c r="BL6" s="94" t="s">
        <v>45</v>
      </c>
      <c r="BM6" s="94" t="s">
        <v>46</v>
      </c>
      <c r="BN6" s="94" t="s">
        <v>47</v>
      </c>
      <c r="BO6" s="94" t="s">
        <v>48</v>
      </c>
      <c r="BP6" s="94" t="s">
        <v>49</v>
      </c>
      <c r="BQ6" s="94" t="s">
        <v>50</v>
      </c>
      <c r="BR6" s="94" t="s">
        <v>51</v>
      </c>
      <c r="BS6" s="95" t="s">
        <v>52</v>
      </c>
      <c r="BT6" s="90" t="s">
        <v>12</v>
      </c>
      <c r="BU6" s="91" t="s">
        <v>27</v>
      </c>
      <c r="BV6" s="91" t="s">
        <v>36</v>
      </c>
      <c r="BW6" s="91" t="s">
        <v>37</v>
      </c>
      <c r="BX6" s="91" t="s">
        <v>44</v>
      </c>
      <c r="BY6" s="91" t="s">
        <v>45</v>
      </c>
      <c r="BZ6" s="91" t="s">
        <v>46</v>
      </c>
      <c r="CA6" s="91" t="s">
        <v>47</v>
      </c>
      <c r="CB6" s="91" t="s">
        <v>48</v>
      </c>
      <c r="CC6" s="91" t="s">
        <v>49</v>
      </c>
      <c r="CD6" s="91" t="s">
        <v>50</v>
      </c>
      <c r="CE6" s="91" t="s">
        <v>51</v>
      </c>
      <c r="CF6" s="96" t="s">
        <v>52</v>
      </c>
    </row>
    <row r="7" spans="1:90" s="10" customFormat="1" x14ac:dyDescent="0.25">
      <c r="A7" s="192">
        <v>1550</v>
      </c>
      <c r="B7" s="193" t="s">
        <v>62</v>
      </c>
      <c r="C7" s="215">
        <v>0</v>
      </c>
      <c r="D7" s="2">
        <f>SUM(G7:CF7)-BT7-BG7-AT7-AG7-T7-G7</f>
        <v>1959</v>
      </c>
      <c r="E7" s="194"/>
      <c r="F7" s="21"/>
      <c r="G7" s="202">
        <v>0</v>
      </c>
      <c r="H7" s="204">
        <v>0</v>
      </c>
      <c r="I7" s="204">
        <v>0</v>
      </c>
      <c r="J7" s="204">
        <v>0</v>
      </c>
      <c r="K7" s="204">
        <v>0</v>
      </c>
      <c r="L7" s="204">
        <v>0</v>
      </c>
      <c r="M7" s="204">
        <v>0</v>
      </c>
      <c r="N7" s="196">
        <v>0</v>
      </c>
      <c r="O7" s="196"/>
      <c r="P7" s="196"/>
      <c r="Q7" s="196"/>
      <c r="R7" s="196"/>
      <c r="S7" s="197"/>
      <c r="T7" s="97">
        <v>0</v>
      </c>
      <c r="U7" s="203">
        <v>0</v>
      </c>
      <c r="V7" s="203">
        <v>0</v>
      </c>
      <c r="W7" s="203">
        <v>0</v>
      </c>
      <c r="X7" s="203">
        <v>0</v>
      </c>
      <c r="Y7" s="203">
        <v>0</v>
      </c>
      <c r="Z7" s="204">
        <v>0</v>
      </c>
      <c r="AA7" s="196">
        <v>0</v>
      </c>
      <c r="AB7" s="196"/>
      <c r="AC7" s="196"/>
      <c r="AD7" s="196"/>
      <c r="AE7" s="196"/>
      <c r="AF7" s="197"/>
      <c r="AG7" s="195"/>
      <c r="AH7" s="207">
        <v>0</v>
      </c>
      <c r="AI7" s="207">
        <v>0</v>
      </c>
      <c r="AJ7" s="207">
        <v>0</v>
      </c>
      <c r="AK7" s="207">
        <v>0</v>
      </c>
      <c r="AL7" s="207">
        <v>0</v>
      </c>
      <c r="AM7" s="207">
        <v>0</v>
      </c>
      <c r="AN7" s="196">
        <v>0</v>
      </c>
      <c r="AO7" s="196"/>
      <c r="AP7" s="196"/>
      <c r="AQ7" s="196"/>
      <c r="AR7" s="196"/>
      <c r="AS7" s="197"/>
      <c r="AT7" s="97">
        <v>0</v>
      </c>
      <c r="AU7" s="207">
        <v>0</v>
      </c>
      <c r="AV7" s="207">
        <v>0</v>
      </c>
      <c r="AW7" s="207">
        <v>0</v>
      </c>
      <c r="AX7" s="207">
        <v>0</v>
      </c>
      <c r="AY7" s="207">
        <v>0</v>
      </c>
      <c r="AZ7" s="207">
        <v>0</v>
      </c>
      <c r="BA7" s="196">
        <v>0</v>
      </c>
      <c r="BB7" s="196"/>
      <c r="BC7" s="196"/>
      <c r="BD7" s="196"/>
      <c r="BE7" s="196"/>
      <c r="BF7" s="197"/>
      <c r="BG7" s="119">
        <v>0</v>
      </c>
      <c r="BH7" s="100">
        <v>0</v>
      </c>
      <c r="BI7" s="100">
        <v>0</v>
      </c>
      <c r="BJ7" s="100">
        <v>0</v>
      </c>
      <c r="BK7" s="100">
        <v>0</v>
      </c>
      <c r="BL7" s="100">
        <v>0</v>
      </c>
      <c r="BM7" s="100">
        <v>0</v>
      </c>
      <c r="BN7" s="198">
        <v>0</v>
      </c>
      <c r="BO7" s="198"/>
      <c r="BP7" s="198"/>
      <c r="BQ7" s="198"/>
      <c r="BR7" s="198"/>
      <c r="BS7" s="199"/>
      <c r="BT7" s="208">
        <v>0</v>
      </c>
      <c r="BU7" s="207">
        <v>0</v>
      </c>
      <c r="BV7" s="207">
        <v>0</v>
      </c>
      <c r="BW7" s="207">
        <v>0</v>
      </c>
      <c r="BX7" s="207">
        <v>0</v>
      </c>
      <c r="BY7" s="207">
        <v>0</v>
      </c>
      <c r="BZ7" s="207">
        <v>1959</v>
      </c>
      <c r="CA7" s="196">
        <v>0</v>
      </c>
      <c r="CB7" s="196"/>
      <c r="CC7" s="196"/>
      <c r="CD7" s="196"/>
      <c r="CE7" s="196"/>
      <c r="CF7" s="200"/>
      <c r="CG7" s="201"/>
      <c r="CH7" s="201"/>
      <c r="CI7" s="201"/>
      <c r="CJ7" s="201"/>
      <c r="CK7" s="201"/>
      <c r="CL7" s="201"/>
    </row>
    <row r="8" spans="1:90" ht="15.4" customHeight="1" x14ac:dyDescent="0.25">
      <c r="A8" s="6" t="s">
        <v>0</v>
      </c>
      <c r="B8" s="61" t="s">
        <v>1</v>
      </c>
      <c r="C8" s="2">
        <f>G8+T8+AG8+AT8+BG8+BT8</f>
        <v>334259.99999999988</v>
      </c>
      <c r="D8" s="2">
        <f>SUM(G8:CF8)-BT8-BG8-AT8-AG8-T8-G8</f>
        <v>105336.44999999995</v>
      </c>
      <c r="E8" s="29">
        <f>D8/C8</f>
        <v>0.31513327948303715</v>
      </c>
      <c r="F8" s="22"/>
      <c r="G8" s="202">
        <v>0</v>
      </c>
      <c r="H8" s="203">
        <v>0</v>
      </c>
      <c r="I8" s="203">
        <v>0</v>
      </c>
      <c r="J8" s="203">
        <v>0</v>
      </c>
      <c r="K8" s="203">
        <v>0</v>
      </c>
      <c r="L8" s="203">
        <v>0</v>
      </c>
      <c r="M8" s="203">
        <v>0</v>
      </c>
      <c r="N8" s="98">
        <v>0</v>
      </c>
      <c r="O8" s="98"/>
      <c r="P8" s="98"/>
      <c r="Q8" s="98"/>
      <c r="R8" s="98"/>
      <c r="S8" s="99"/>
      <c r="T8" s="97">
        <v>0</v>
      </c>
      <c r="U8" s="203">
        <v>0</v>
      </c>
      <c r="V8" s="203">
        <v>0</v>
      </c>
      <c r="W8" s="203">
        <v>0</v>
      </c>
      <c r="X8" s="203">
        <v>0</v>
      </c>
      <c r="Y8" s="203">
        <v>0</v>
      </c>
      <c r="Z8" s="203">
        <v>0</v>
      </c>
      <c r="AA8" s="98">
        <v>0</v>
      </c>
      <c r="AB8" s="98"/>
      <c r="AC8" s="98"/>
      <c r="AD8" s="98"/>
      <c r="AE8" s="98"/>
      <c r="AF8" s="99"/>
      <c r="AG8" s="97">
        <v>0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/>
      <c r="AP8" s="98"/>
      <c r="AQ8" s="98"/>
      <c r="AR8" s="98"/>
      <c r="AS8" s="99"/>
      <c r="AT8" s="97">
        <v>0</v>
      </c>
      <c r="AU8" s="98">
        <v>0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/>
      <c r="BC8" s="98"/>
      <c r="BD8" s="98"/>
      <c r="BE8" s="98"/>
      <c r="BF8" s="99"/>
      <c r="BG8" s="119">
        <v>0</v>
      </c>
      <c r="BH8" s="100">
        <v>0</v>
      </c>
      <c r="BI8" s="100">
        <v>0</v>
      </c>
      <c r="BJ8" s="100">
        <v>0</v>
      </c>
      <c r="BK8" s="100">
        <v>0</v>
      </c>
      <c r="BL8" s="100">
        <v>0</v>
      </c>
      <c r="BM8" s="100">
        <v>0</v>
      </c>
      <c r="BN8" s="100">
        <v>0</v>
      </c>
      <c r="BO8" s="101"/>
      <c r="BP8" s="101"/>
      <c r="BQ8" s="101"/>
      <c r="BR8" s="101"/>
      <c r="BS8" s="161"/>
      <c r="BT8" s="97">
        <v>334259.99999999988</v>
      </c>
      <c r="BU8" s="98">
        <v>67270</v>
      </c>
      <c r="BV8" s="103">
        <v>0</v>
      </c>
      <c r="BW8" s="98">
        <v>0</v>
      </c>
      <c r="BX8" s="104">
        <v>0</v>
      </c>
      <c r="BY8" s="104">
        <v>6076</v>
      </c>
      <c r="BZ8" s="104">
        <v>22950.6</v>
      </c>
      <c r="CA8" s="104">
        <v>9039.85</v>
      </c>
      <c r="CB8" s="98"/>
      <c r="CC8" s="98"/>
      <c r="CD8" s="98"/>
      <c r="CE8" s="98"/>
      <c r="CF8" s="105"/>
    </row>
    <row r="9" spans="1:90" ht="15.4" customHeight="1" x14ac:dyDescent="0.25">
      <c r="A9" s="6" t="s">
        <v>2</v>
      </c>
      <c r="B9" s="61" t="s">
        <v>3</v>
      </c>
      <c r="C9" s="2">
        <f>G9+T9+AG9+AT9+BG9+BT9</f>
        <v>435000</v>
      </c>
      <c r="D9" s="2">
        <f t="shared" ref="D9:D21" si="0">SUM(G9:CF9)-BT9-BG9-AT9-AG9-T9-G9</f>
        <v>527601.39999999991</v>
      </c>
      <c r="E9" s="29">
        <f t="shared" ref="E9:E21" si="1">D9/C9</f>
        <v>1.2128767816091952</v>
      </c>
      <c r="F9" s="23"/>
      <c r="G9" s="202">
        <v>0</v>
      </c>
      <c r="H9" s="203">
        <v>0</v>
      </c>
      <c r="I9" s="203">
        <v>0</v>
      </c>
      <c r="J9" s="203">
        <v>0</v>
      </c>
      <c r="K9" s="203">
        <v>0</v>
      </c>
      <c r="L9" s="203">
        <v>0</v>
      </c>
      <c r="M9" s="203">
        <v>0</v>
      </c>
      <c r="N9" s="98">
        <v>0</v>
      </c>
      <c r="O9" s="98"/>
      <c r="P9" s="98"/>
      <c r="Q9" s="98"/>
      <c r="R9" s="98"/>
      <c r="S9" s="99"/>
      <c r="T9" s="97">
        <v>0</v>
      </c>
      <c r="U9" s="203">
        <v>0</v>
      </c>
      <c r="V9" s="203">
        <v>0</v>
      </c>
      <c r="W9" s="203">
        <v>0</v>
      </c>
      <c r="X9" s="203">
        <v>0</v>
      </c>
      <c r="Y9" s="203">
        <v>0</v>
      </c>
      <c r="Z9" s="203">
        <v>0</v>
      </c>
      <c r="AA9" s="98">
        <v>0</v>
      </c>
      <c r="AB9" s="98"/>
      <c r="AC9" s="98"/>
      <c r="AD9" s="98"/>
      <c r="AE9" s="98"/>
      <c r="AF9" s="99"/>
      <c r="AG9" s="97">
        <v>0</v>
      </c>
      <c r="AH9" s="98">
        <v>0</v>
      </c>
      <c r="AI9" s="98">
        <v>0</v>
      </c>
      <c r="AJ9" s="98">
        <v>0</v>
      </c>
      <c r="AK9" s="98">
        <v>0</v>
      </c>
      <c r="AL9" s="98">
        <v>0</v>
      </c>
      <c r="AM9" s="98">
        <v>0</v>
      </c>
      <c r="AN9" s="98">
        <v>0</v>
      </c>
      <c r="AO9" s="98"/>
      <c r="AP9" s="98"/>
      <c r="AQ9" s="98"/>
      <c r="AR9" s="98"/>
      <c r="AS9" s="99"/>
      <c r="AT9" s="97">
        <v>0</v>
      </c>
      <c r="AU9" s="98">
        <v>0</v>
      </c>
      <c r="AV9" s="98">
        <v>0</v>
      </c>
      <c r="AW9" s="98">
        <v>0</v>
      </c>
      <c r="AX9" s="98">
        <v>0</v>
      </c>
      <c r="AY9" s="98">
        <v>0</v>
      </c>
      <c r="AZ9" s="98">
        <v>0</v>
      </c>
      <c r="BA9" s="98">
        <v>0</v>
      </c>
      <c r="BB9" s="98"/>
      <c r="BC9" s="98"/>
      <c r="BD9" s="98"/>
      <c r="BE9" s="98"/>
      <c r="BF9" s="99"/>
      <c r="BG9" s="119">
        <v>0</v>
      </c>
      <c r="BH9" s="100">
        <v>0</v>
      </c>
      <c r="BI9" s="100">
        <v>0</v>
      </c>
      <c r="BJ9" s="100">
        <v>0</v>
      </c>
      <c r="BK9" s="100">
        <v>0</v>
      </c>
      <c r="BL9" s="100">
        <v>0</v>
      </c>
      <c r="BM9" s="100">
        <v>0</v>
      </c>
      <c r="BN9" s="100">
        <v>0</v>
      </c>
      <c r="BO9" s="101"/>
      <c r="BP9" s="101"/>
      <c r="BQ9" s="101"/>
      <c r="BR9" s="101"/>
      <c r="BS9" s="102"/>
      <c r="BT9" s="97">
        <v>435000</v>
      </c>
      <c r="BU9" s="98">
        <v>0</v>
      </c>
      <c r="BV9" s="103">
        <v>0</v>
      </c>
      <c r="BW9" s="98">
        <v>53816</v>
      </c>
      <c r="BX9" s="104">
        <v>159067.20000000001</v>
      </c>
      <c r="BY9" s="104">
        <v>265544.76</v>
      </c>
      <c r="BZ9" s="104">
        <v>0</v>
      </c>
      <c r="CA9" s="104">
        <v>49173.440000000002</v>
      </c>
      <c r="CB9" s="98"/>
      <c r="CC9" s="98"/>
      <c r="CD9" s="98"/>
      <c r="CE9" s="98"/>
      <c r="CF9" s="105"/>
    </row>
    <row r="10" spans="1:90" ht="15.4" customHeight="1" x14ac:dyDescent="0.25">
      <c r="A10" s="6">
        <v>1551</v>
      </c>
      <c r="B10" s="61" t="s">
        <v>4</v>
      </c>
      <c r="C10" s="2">
        <f>G10+T10+AG10+AT10+BG10+BT10</f>
        <v>4937500</v>
      </c>
      <c r="D10" s="2">
        <f t="shared" si="0"/>
        <v>755360.71</v>
      </c>
      <c r="E10" s="29">
        <f t="shared" si="1"/>
        <v>0.15298444759493671</v>
      </c>
      <c r="F10" s="23"/>
      <c r="G10" s="202">
        <v>0</v>
      </c>
      <c r="H10" s="203">
        <v>0</v>
      </c>
      <c r="I10" s="203">
        <v>0</v>
      </c>
      <c r="J10" s="203">
        <v>0</v>
      </c>
      <c r="K10" s="203">
        <v>0</v>
      </c>
      <c r="L10" s="203">
        <v>0</v>
      </c>
      <c r="M10" s="203">
        <v>0</v>
      </c>
      <c r="N10" s="98">
        <v>0</v>
      </c>
      <c r="O10" s="98"/>
      <c r="P10" s="98"/>
      <c r="Q10" s="98"/>
      <c r="R10" s="98"/>
      <c r="S10" s="99"/>
      <c r="T10" s="97">
        <v>0</v>
      </c>
      <c r="U10" s="203">
        <v>0</v>
      </c>
      <c r="V10" s="203">
        <v>0</v>
      </c>
      <c r="W10" s="203">
        <v>0</v>
      </c>
      <c r="X10" s="203">
        <v>0</v>
      </c>
      <c r="Y10" s="203">
        <v>0</v>
      </c>
      <c r="Z10" s="203">
        <v>0</v>
      </c>
      <c r="AA10" s="98">
        <v>0</v>
      </c>
      <c r="AB10" s="98"/>
      <c r="AC10" s="98"/>
      <c r="AD10" s="98"/>
      <c r="AE10" s="98"/>
      <c r="AF10" s="99"/>
      <c r="AG10" s="97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98">
        <v>0</v>
      </c>
      <c r="AO10" s="98"/>
      <c r="AP10" s="98"/>
      <c r="AQ10" s="98"/>
      <c r="AR10" s="98"/>
      <c r="AS10" s="99"/>
      <c r="AT10" s="97">
        <v>0</v>
      </c>
      <c r="AU10" s="98">
        <v>0</v>
      </c>
      <c r="AV10" s="98">
        <v>0</v>
      </c>
      <c r="AW10" s="98">
        <v>0</v>
      </c>
      <c r="AX10" s="98">
        <v>0</v>
      </c>
      <c r="AY10" s="98">
        <v>0</v>
      </c>
      <c r="AZ10" s="98">
        <v>0</v>
      </c>
      <c r="BA10" s="98">
        <v>0</v>
      </c>
      <c r="BB10" s="98"/>
      <c r="BC10" s="98"/>
      <c r="BD10" s="98"/>
      <c r="BE10" s="98"/>
      <c r="BF10" s="99"/>
      <c r="BG10" s="119">
        <v>0</v>
      </c>
      <c r="BH10" s="100">
        <v>0</v>
      </c>
      <c r="BI10" s="100">
        <v>0</v>
      </c>
      <c r="BJ10" s="100">
        <v>0</v>
      </c>
      <c r="BK10" s="100">
        <v>0</v>
      </c>
      <c r="BL10" s="100">
        <v>0</v>
      </c>
      <c r="BM10" s="100">
        <v>0</v>
      </c>
      <c r="BN10" s="100">
        <v>0</v>
      </c>
      <c r="BO10" s="101"/>
      <c r="BP10" s="101"/>
      <c r="BQ10" s="101"/>
      <c r="BR10" s="101"/>
      <c r="BS10" s="102"/>
      <c r="BT10" s="97">
        <v>4937500</v>
      </c>
      <c r="BU10" s="98">
        <v>0</v>
      </c>
      <c r="BV10" s="103">
        <v>0</v>
      </c>
      <c r="BW10" s="98">
        <v>6937.8</v>
      </c>
      <c r="BX10" s="104">
        <v>0</v>
      </c>
      <c r="BY10" s="104">
        <v>40679.21</v>
      </c>
      <c r="BZ10" s="104">
        <v>572839.24</v>
      </c>
      <c r="CA10" s="104">
        <v>134904.46</v>
      </c>
      <c r="CB10" s="98"/>
      <c r="CC10" s="98"/>
      <c r="CD10" s="98"/>
      <c r="CE10" s="98"/>
      <c r="CF10" s="105"/>
    </row>
    <row r="11" spans="1:90" ht="15.4" customHeight="1" x14ac:dyDescent="0.25">
      <c r="A11" s="6" t="s">
        <v>5</v>
      </c>
      <c r="B11" s="61" t="s">
        <v>25</v>
      </c>
      <c r="C11" s="2">
        <f>G11+T11+AG11+AT11+BG11+BT11</f>
        <v>184000</v>
      </c>
      <c r="D11" s="2">
        <f t="shared" si="0"/>
        <v>29136.899999999994</v>
      </c>
      <c r="E11" s="29">
        <f t="shared" si="1"/>
        <v>0.15835271739130433</v>
      </c>
      <c r="F11" s="23"/>
      <c r="G11" s="202">
        <v>0</v>
      </c>
      <c r="H11" s="203">
        <v>0</v>
      </c>
      <c r="I11" s="203">
        <v>0</v>
      </c>
      <c r="J11" s="203">
        <v>0</v>
      </c>
      <c r="K11" s="203">
        <v>0</v>
      </c>
      <c r="L11" s="203">
        <v>0</v>
      </c>
      <c r="M11" s="203">
        <v>0</v>
      </c>
      <c r="N11" s="98">
        <v>0</v>
      </c>
      <c r="O11" s="98"/>
      <c r="P11" s="98"/>
      <c r="Q11" s="98"/>
      <c r="R11" s="98"/>
      <c r="S11" s="99"/>
      <c r="T11" s="97">
        <v>0</v>
      </c>
      <c r="U11" s="203">
        <v>0</v>
      </c>
      <c r="V11" s="203">
        <v>0</v>
      </c>
      <c r="W11" s="203">
        <v>0</v>
      </c>
      <c r="X11" s="203">
        <v>0</v>
      </c>
      <c r="Y11" s="203">
        <v>0</v>
      </c>
      <c r="Z11" s="203">
        <v>0</v>
      </c>
      <c r="AA11" s="98">
        <v>0</v>
      </c>
      <c r="AB11" s="98"/>
      <c r="AC11" s="98"/>
      <c r="AD11" s="98"/>
      <c r="AE11" s="98"/>
      <c r="AF11" s="99"/>
      <c r="AG11" s="97">
        <v>0</v>
      </c>
      <c r="AH11" s="98">
        <v>0</v>
      </c>
      <c r="AI11" s="98">
        <v>0</v>
      </c>
      <c r="AJ11" s="98">
        <v>0</v>
      </c>
      <c r="AK11" s="98">
        <v>0</v>
      </c>
      <c r="AL11" s="98">
        <v>0</v>
      </c>
      <c r="AM11" s="98">
        <v>0</v>
      </c>
      <c r="AN11" s="98">
        <v>0</v>
      </c>
      <c r="AO11" s="98"/>
      <c r="AP11" s="98"/>
      <c r="AQ11" s="98"/>
      <c r="AR11" s="98"/>
      <c r="AS11" s="99"/>
      <c r="AT11" s="97">
        <v>0</v>
      </c>
      <c r="AU11" s="98">
        <v>0</v>
      </c>
      <c r="AV11" s="98">
        <v>0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/>
      <c r="BC11" s="98"/>
      <c r="BD11" s="98"/>
      <c r="BE11" s="98"/>
      <c r="BF11" s="99"/>
      <c r="BG11" s="119">
        <v>0</v>
      </c>
      <c r="BH11" s="100">
        <v>0</v>
      </c>
      <c r="BI11" s="100">
        <v>0</v>
      </c>
      <c r="BJ11" s="100">
        <v>0</v>
      </c>
      <c r="BK11" s="100">
        <v>0</v>
      </c>
      <c r="BL11" s="100">
        <v>0</v>
      </c>
      <c r="BM11" s="100">
        <v>0</v>
      </c>
      <c r="BN11" s="100">
        <v>0</v>
      </c>
      <c r="BO11" s="101"/>
      <c r="BP11" s="101"/>
      <c r="BQ11" s="101"/>
      <c r="BR11" s="101"/>
      <c r="BS11" s="102"/>
      <c r="BT11" s="97">
        <v>184000</v>
      </c>
      <c r="BU11" s="98">
        <v>0</v>
      </c>
      <c r="BV11" s="103">
        <v>0</v>
      </c>
      <c r="BW11" s="98">
        <v>0</v>
      </c>
      <c r="BX11" s="104">
        <v>0</v>
      </c>
      <c r="BY11" s="104">
        <v>17329</v>
      </c>
      <c r="BZ11" s="104">
        <v>11807.9</v>
      </c>
      <c r="CA11" s="104">
        <v>0</v>
      </c>
      <c r="CB11" s="98"/>
      <c r="CC11" s="98"/>
      <c r="CD11" s="98"/>
      <c r="CE11" s="98"/>
      <c r="CF11" s="105"/>
      <c r="CJ11" s="83"/>
    </row>
    <row r="12" spans="1:90" ht="15.4" customHeight="1" x14ac:dyDescent="0.25">
      <c r="A12" s="7"/>
      <c r="B12" s="62" t="s">
        <v>14</v>
      </c>
      <c r="C12" s="3">
        <f>SUM(C7:C11)</f>
        <v>5890760</v>
      </c>
      <c r="D12" s="3">
        <f>SUM(D7:D11)</f>
        <v>1419394.4599999997</v>
      </c>
      <c r="E12" s="28">
        <f t="shared" si="1"/>
        <v>0.24095268861742791</v>
      </c>
      <c r="F12" s="23"/>
      <c r="G12" s="205">
        <v>0</v>
      </c>
      <c r="H12" s="206">
        <v>0</v>
      </c>
      <c r="I12" s="206">
        <v>0</v>
      </c>
      <c r="J12" s="206">
        <v>0</v>
      </c>
      <c r="K12" s="206">
        <v>0</v>
      </c>
      <c r="L12" s="206">
        <v>0</v>
      </c>
      <c r="M12" s="206">
        <v>0</v>
      </c>
      <c r="N12" s="107">
        <v>0</v>
      </c>
      <c r="O12" s="107">
        <v>0</v>
      </c>
      <c r="P12" s="107">
        <v>0</v>
      </c>
      <c r="Q12" s="107">
        <v>0</v>
      </c>
      <c r="R12" s="107">
        <v>0</v>
      </c>
      <c r="S12" s="108">
        <v>0</v>
      </c>
      <c r="T12" s="1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107">
        <v>0</v>
      </c>
      <c r="AB12" s="107"/>
      <c r="AC12" s="107"/>
      <c r="AD12" s="107"/>
      <c r="AE12" s="107"/>
      <c r="AF12" s="108"/>
      <c r="AG12" s="106">
        <v>0</v>
      </c>
      <c r="AH12" s="107">
        <v>0</v>
      </c>
      <c r="AI12" s="107">
        <v>0</v>
      </c>
      <c r="AJ12" s="107">
        <v>0</v>
      </c>
      <c r="AK12" s="107">
        <v>0</v>
      </c>
      <c r="AL12" s="107">
        <v>0</v>
      </c>
      <c r="AM12" s="107">
        <v>0</v>
      </c>
      <c r="AN12" s="107">
        <v>0</v>
      </c>
      <c r="AO12" s="107"/>
      <c r="AP12" s="107"/>
      <c r="AQ12" s="107"/>
      <c r="AR12" s="107"/>
      <c r="AS12" s="108"/>
      <c r="AT12" s="106">
        <v>0</v>
      </c>
      <c r="AU12" s="107">
        <v>0</v>
      </c>
      <c r="AV12" s="107">
        <v>0</v>
      </c>
      <c r="AW12" s="107">
        <v>0</v>
      </c>
      <c r="AX12" s="107">
        <v>0</v>
      </c>
      <c r="AY12" s="107">
        <v>0</v>
      </c>
      <c r="AZ12" s="107">
        <v>0</v>
      </c>
      <c r="BA12" s="107">
        <v>0</v>
      </c>
      <c r="BB12" s="107"/>
      <c r="BC12" s="107"/>
      <c r="BD12" s="107"/>
      <c r="BE12" s="107"/>
      <c r="BF12" s="108"/>
      <c r="BG12" s="84">
        <v>0</v>
      </c>
      <c r="BH12" s="85">
        <v>0</v>
      </c>
      <c r="BI12" s="85">
        <v>0</v>
      </c>
      <c r="BJ12" s="85">
        <v>0</v>
      </c>
      <c r="BK12" s="85">
        <v>0</v>
      </c>
      <c r="BL12" s="85">
        <v>0</v>
      </c>
      <c r="BM12" s="85">
        <v>0</v>
      </c>
      <c r="BN12" s="85">
        <v>0</v>
      </c>
      <c r="BO12" s="85"/>
      <c r="BP12" s="85"/>
      <c r="BQ12" s="85"/>
      <c r="BR12" s="85"/>
      <c r="BS12" s="86"/>
      <c r="BT12" s="106">
        <v>5890760</v>
      </c>
      <c r="BU12" s="107">
        <v>67270</v>
      </c>
      <c r="BV12" s="107">
        <v>0</v>
      </c>
      <c r="BW12" s="107">
        <v>60753.8</v>
      </c>
      <c r="BX12" s="107">
        <v>159067.20000000001</v>
      </c>
      <c r="BY12" s="107">
        <v>329628.97000000003</v>
      </c>
      <c r="BZ12" s="107">
        <v>609556.74</v>
      </c>
      <c r="CA12" s="107">
        <v>193117.75</v>
      </c>
      <c r="CB12" s="107"/>
      <c r="CC12" s="107"/>
      <c r="CD12" s="107"/>
      <c r="CE12" s="107"/>
      <c r="CF12" s="109"/>
    </row>
    <row r="13" spans="1:90" ht="15.4" customHeight="1" x14ac:dyDescent="0.25">
      <c r="A13" s="7"/>
      <c r="B13" s="62" t="s">
        <v>15</v>
      </c>
      <c r="C13" s="3">
        <f>G13+T13+AG13+AT13+BG13+BT13</f>
        <v>10000</v>
      </c>
      <c r="D13" s="3">
        <f t="shared" si="0"/>
        <v>0</v>
      </c>
      <c r="E13" s="28">
        <f t="shared" si="1"/>
        <v>0</v>
      </c>
      <c r="F13" s="23"/>
      <c r="G13" s="110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111">
        <v>0</v>
      </c>
      <c r="P13" s="111">
        <v>0</v>
      </c>
      <c r="Q13" s="111">
        <v>0</v>
      </c>
      <c r="R13" s="111">
        <v>0</v>
      </c>
      <c r="S13" s="112">
        <v>0</v>
      </c>
      <c r="T13" s="110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111">
        <v>0</v>
      </c>
      <c r="AB13" s="111"/>
      <c r="AC13" s="111"/>
      <c r="AD13" s="111"/>
      <c r="AE13" s="111"/>
      <c r="AF13" s="112"/>
      <c r="AG13" s="110">
        <v>0</v>
      </c>
      <c r="AH13" s="111">
        <v>0</v>
      </c>
      <c r="AI13" s="111">
        <v>0</v>
      </c>
      <c r="AJ13" s="111">
        <v>0</v>
      </c>
      <c r="AK13" s="111">
        <v>0</v>
      </c>
      <c r="AL13" s="111">
        <v>0</v>
      </c>
      <c r="AM13" s="111">
        <v>0</v>
      </c>
      <c r="AN13" s="111">
        <v>0</v>
      </c>
      <c r="AO13" s="111"/>
      <c r="AP13" s="111"/>
      <c r="AQ13" s="111"/>
      <c r="AR13" s="111"/>
      <c r="AS13" s="112"/>
      <c r="AT13" s="110">
        <v>0</v>
      </c>
      <c r="AU13" s="111">
        <v>0</v>
      </c>
      <c r="AV13" s="111">
        <v>0</v>
      </c>
      <c r="AW13" s="111">
        <v>0</v>
      </c>
      <c r="AX13" s="111">
        <v>0</v>
      </c>
      <c r="AY13" s="111">
        <v>0</v>
      </c>
      <c r="AZ13" s="111">
        <v>0</v>
      </c>
      <c r="BA13" s="111">
        <v>0</v>
      </c>
      <c r="BB13" s="111"/>
      <c r="BC13" s="111"/>
      <c r="BD13" s="111"/>
      <c r="BE13" s="111"/>
      <c r="BF13" s="112"/>
      <c r="BG13" s="113">
        <v>0</v>
      </c>
      <c r="BH13" s="114">
        <v>0</v>
      </c>
      <c r="BI13" s="114">
        <v>0</v>
      </c>
      <c r="BJ13" s="114">
        <v>0</v>
      </c>
      <c r="BK13" s="114">
        <v>0</v>
      </c>
      <c r="BL13" s="114">
        <v>0</v>
      </c>
      <c r="BM13" s="114">
        <v>0</v>
      </c>
      <c r="BN13" s="114">
        <v>0</v>
      </c>
      <c r="BO13" s="115"/>
      <c r="BP13" s="115"/>
      <c r="BQ13" s="115"/>
      <c r="BR13" s="115"/>
      <c r="BS13" s="116"/>
      <c r="BT13" s="110">
        <v>10000</v>
      </c>
      <c r="BU13" s="111">
        <v>0</v>
      </c>
      <c r="BV13" s="36">
        <v>0</v>
      </c>
      <c r="BW13" s="111">
        <v>0</v>
      </c>
      <c r="BX13" s="117">
        <v>0</v>
      </c>
      <c r="BY13" s="117">
        <v>0</v>
      </c>
      <c r="BZ13" s="58">
        <v>0</v>
      </c>
      <c r="CA13" s="117">
        <v>0</v>
      </c>
      <c r="CB13" s="111"/>
      <c r="CC13" s="111"/>
      <c r="CD13" s="111"/>
      <c r="CE13" s="111"/>
      <c r="CF13" s="118"/>
    </row>
    <row r="14" spans="1:90" ht="15.4" customHeight="1" x14ac:dyDescent="0.25">
      <c r="A14" s="6" t="s">
        <v>6</v>
      </c>
      <c r="B14" s="61" t="s">
        <v>7</v>
      </c>
      <c r="C14" s="2">
        <f>G14+T14+AG14+AT14+BG14+BT14</f>
        <v>23013926</v>
      </c>
      <c r="D14" s="2">
        <f t="shared" si="0"/>
        <v>13424827.020000003</v>
      </c>
      <c r="E14" s="29">
        <f t="shared" si="1"/>
        <v>0.5833349346825919</v>
      </c>
      <c r="F14" s="23"/>
      <c r="G14" s="97">
        <v>12927048</v>
      </c>
      <c r="H14" s="98">
        <v>923850.09999999905</v>
      </c>
      <c r="I14" s="98">
        <v>855778.27999999956</v>
      </c>
      <c r="J14" s="98">
        <v>939456.23999999976</v>
      </c>
      <c r="K14" s="98">
        <v>1223394.7</v>
      </c>
      <c r="L14" s="98">
        <v>1052206.5199999991</v>
      </c>
      <c r="M14" s="98">
        <v>1189103.6000000001</v>
      </c>
      <c r="N14" s="98">
        <v>1074734.76</v>
      </c>
      <c r="O14" s="98"/>
      <c r="P14" s="98"/>
      <c r="Q14" s="98"/>
      <c r="R14" s="98"/>
      <c r="S14" s="99"/>
      <c r="T14" s="97">
        <v>1095000</v>
      </c>
      <c r="U14" s="203">
        <v>92386.049999999988</v>
      </c>
      <c r="V14" s="203">
        <v>95702</v>
      </c>
      <c r="W14" s="203">
        <v>93495.1</v>
      </c>
      <c r="X14" s="203">
        <v>96568.599999999991</v>
      </c>
      <c r="Y14" s="203">
        <v>103910.49</v>
      </c>
      <c r="Z14" s="203">
        <v>136353.01999999999</v>
      </c>
      <c r="AA14" s="98">
        <v>94111.1</v>
      </c>
      <c r="AB14" s="98"/>
      <c r="AC14" s="98"/>
      <c r="AD14" s="98"/>
      <c r="AE14" s="98"/>
      <c r="AF14" s="99"/>
      <c r="AG14" s="97">
        <v>1350000</v>
      </c>
      <c r="AH14" s="98">
        <v>87456.31</v>
      </c>
      <c r="AI14" s="98">
        <v>95890.62</v>
      </c>
      <c r="AJ14" s="98">
        <v>99912.709999999992</v>
      </c>
      <c r="AK14" s="98">
        <v>104819.92</v>
      </c>
      <c r="AL14" s="98">
        <v>108301.89</v>
      </c>
      <c r="AM14" s="98">
        <v>145078.04999999999</v>
      </c>
      <c r="AN14" s="98">
        <v>105354.55</v>
      </c>
      <c r="AO14" s="98"/>
      <c r="AP14" s="98"/>
      <c r="AQ14" s="98"/>
      <c r="AR14" s="98"/>
      <c r="AS14" s="99"/>
      <c r="AT14" s="97">
        <v>0</v>
      </c>
      <c r="AU14" s="98">
        <v>0</v>
      </c>
      <c r="AV14" s="98">
        <v>0</v>
      </c>
      <c r="AW14" s="98">
        <v>0</v>
      </c>
      <c r="AX14" s="98">
        <v>0</v>
      </c>
      <c r="AY14" s="98">
        <v>0</v>
      </c>
      <c r="AZ14" s="98">
        <v>0</v>
      </c>
      <c r="BA14" s="98">
        <v>0</v>
      </c>
      <c r="BB14" s="98"/>
      <c r="BC14" s="98"/>
      <c r="BD14" s="98"/>
      <c r="BE14" s="98"/>
      <c r="BF14" s="99"/>
      <c r="BG14" s="119">
        <v>7641878</v>
      </c>
      <c r="BH14" s="100">
        <v>617358.93000000028</v>
      </c>
      <c r="BI14" s="100">
        <v>640025.87000000011</v>
      </c>
      <c r="BJ14" s="100">
        <v>652258.21999999986</v>
      </c>
      <c r="BK14" s="100">
        <v>635897.76</v>
      </c>
      <c r="BL14" s="100">
        <v>664449.33000000007</v>
      </c>
      <c r="BM14" s="100">
        <v>832955.22000000009</v>
      </c>
      <c r="BN14" s="100">
        <v>664017.08000000007</v>
      </c>
      <c r="BO14" s="120"/>
      <c r="BP14" s="120"/>
      <c r="BQ14" s="120"/>
      <c r="BR14" s="101"/>
      <c r="BS14" s="102"/>
      <c r="BT14" s="97">
        <v>0</v>
      </c>
      <c r="BU14" s="98">
        <v>0</v>
      </c>
      <c r="BV14" s="103">
        <v>0</v>
      </c>
      <c r="BW14" s="98">
        <v>0</v>
      </c>
      <c r="BX14" s="104">
        <v>0</v>
      </c>
      <c r="BY14" s="104">
        <v>0</v>
      </c>
      <c r="BZ14" s="104">
        <v>0</v>
      </c>
      <c r="CA14" s="104">
        <v>0</v>
      </c>
      <c r="CB14" s="98"/>
      <c r="CC14" s="98"/>
      <c r="CD14" s="98"/>
      <c r="CE14" s="98"/>
      <c r="CF14" s="105"/>
    </row>
    <row r="15" spans="1:90" ht="15.4" customHeight="1" x14ac:dyDescent="0.25">
      <c r="A15" s="6" t="s">
        <v>8</v>
      </c>
      <c r="B15" s="61" t="s">
        <v>9</v>
      </c>
      <c r="C15" s="2">
        <f>G15+T15+AG15+AT15+BG15+BT15</f>
        <v>10529145</v>
      </c>
      <c r="D15" s="2">
        <f t="shared" si="0"/>
        <v>5437311.5699999984</v>
      </c>
      <c r="E15" s="29">
        <f t="shared" si="1"/>
        <v>0.51640580218051879</v>
      </c>
      <c r="F15" s="23"/>
      <c r="G15" s="97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/>
      <c r="P15" s="98"/>
      <c r="Q15" s="98"/>
      <c r="R15" s="98"/>
      <c r="S15" s="99"/>
      <c r="T15" s="97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/>
      <c r="AC15" s="98"/>
      <c r="AD15" s="98"/>
      <c r="AE15" s="98"/>
      <c r="AF15" s="99"/>
      <c r="AG15" s="97">
        <v>0</v>
      </c>
      <c r="AH15" s="98">
        <v>6500.22</v>
      </c>
      <c r="AI15" s="98">
        <v>2740</v>
      </c>
      <c r="AJ15" s="98">
        <v>2990</v>
      </c>
      <c r="AK15" s="98">
        <v>2750</v>
      </c>
      <c r="AL15" s="98">
        <v>3265</v>
      </c>
      <c r="AM15" s="98">
        <v>4070</v>
      </c>
      <c r="AN15" s="98">
        <v>2974.51</v>
      </c>
      <c r="AO15" s="98"/>
      <c r="AP15" s="98"/>
      <c r="AQ15" s="98"/>
      <c r="AR15" s="98"/>
      <c r="AS15" s="99"/>
      <c r="AT15" s="97">
        <v>0</v>
      </c>
      <c r="AU15" s="98">
        <v>0</v>
      </c>
      <c r="AV15" s="98">
        <v>0</v>
      </c>
      <c r="AW15" s="98">
        <v>0</v>
      </c>
      <c r="AX15" s="98">
        <v>0</v>
      </c>
      <c r="AY15" s="98">
        <v>0</v>
      </c>
      <c r="AZ15" s="98">
        <v>0</v>
      </c>
      <c r="BA15" s="98">
        <v>0</v>
      </c>
      <c r="BB15" s="98"/>
      <c r="BC15" s="98"/>
      <c r="BD15" s="98"/>
      <c r="BE15" s="98"/>
      <c r="BF15" s="99"/>
      <c r="BG15" s="119">
        <v>10529145</v>
      </c>
      <c r="BH15" s="100">
        <v>642710.49000000011</v>
      </c>
      <c r="BI15" s="100">
        <v>663906.35</v>
      </c>
      <c r="BJ15" s="100">
        <v>752335.26000000024</v>
      </c>
      <c r="BK15" s="100">
        <v>747448.06999999983</v>
      </c>
      <c r="BL15" s="100">
        <v>834934.48999999987</v>
      </c>
      <c r="BM15" s="100">
        <v>977493.86000000034</v>
      </c>
      <c r="BN15" s="100">
        <v>793193.28999999992</v>
      </c>
      <c r="BO15" s="120"/>
      <c r="BP15" s="120"/>
      <c r="BQ15" s="120"/>
      <c r="BR15" s="101"/>
      <c r="BS15" s="102"/>
      <c r="BT15" s="97">
        <v>0</v>
      </c>
      <c r="BU15" s="98">
        <v>0</v>
      </c>
      <c r="BV15" s="103">
        <v>-666.67</v>
      </c>
      <c r="BW15" s="98">
        <v>666.7</v>
      </c>
      <c r="BX15" s="104">
        <v>0</v>
      </c>
      <c r="BY15" s="104">
        <v>0</v>
      </c>
      <c r="BZ15" s="104">
        <v>0</v>
      </c>
      <c r="CA15" s="104">
        <v>0</v>
      </c>
      <c r="CB15" s="98"/>
      <c r="CC15" s="98"/>
      <c r="CD15" s="98"/>
      <c r="CE15" s="98"/>
      <c r="CF15" s="105"/>
    </row>
    <row r="16" spans="1:90" ht="15.4" customHeight="1" x14ac:dyDescent="0.25">
      <c r="A16" s="6" t="s">
        <v>10</v>
      </c>
      <c r="B16" s="61" t="s">
        <v>11</v>
      </c>
      <c r="C16" s="2">
        <f>G16+T16+AG16+AT16+BG16+BT16</f>
        <v>11642665.28846154</v>
      </c>
      <c r="D16" s="2">
        <f t="shared" si="0"/>
        <v>6561586.6000000015</v>
      </c>
      <c r="E16" s="29">
        <f t="shared" si="1"/>
        <v>0.56358114206914978</v>
      </c>
      <c r="F16" s="23"/>
      <c r="G16" s="121">
        <v>4371371</v>
      </c>
      <c r="H16" s="122">
        <v>310095.65000000031</v>
      </c>
      <c r="I16" s="122">
        <v>286446.98</v>
      </c>
      <c r="J16" s="122">
        <v>318223.57000000012</v>
      </c>
      <c r="K16" s="122">
        <v>411699.46999999991</v>
      </c>
      <c r="L16" s="122">
        <v>354269.0500000004</v>
      </c>
      <c r="M16" s="122">
        <v>400049.77000000089</v>
      </c>
      <c r="N16" s="122">
        <v>362657.20999999979</v>
      </c>
      <c r="O16" s="122"/>
      <c r="P16" s="122"/>
      <c r="Q16" s="122"/>
      <c r="R16" s="122"/>
      <c r="S16" s="123"/>
      <c r="T16" s="121">
        <v>383180</v>
      </c>
      <c r="U16" s="122">
        <v>31726.170000000009</v>
      </c>
      <c r="V16" s="122">
        <v>33573.539999999994</v>
      </c>
      <c r="W16" s="122">
        <v>32801.240000000013</v>
      </c>
      <c r="X16" s="122">
        <v>33813.730000000003</v>
      </c>
      <c r="Y16" s="122">
        <v>35311.56</v>
      </c>
      <c r="Z16" s="122">
        <v>46298.22</v>
      </c>
      <c r="AA16" s="122">
        <v>33037.840000000011</v>
      </c>
      <c r="AB16" s="122"/>
      <c r="AC16" s="122"/>
      <c r="AD16" s="122"/>
      <c r="AE16" s="122"/>
      <c r="AF16" s="123"/>
      <c r="AG16" s="121">
        <v>470549.53846153838</v>
      </c>
      <c r="AH16" s="122">
        <v>32135.86</v>
      </c>
      <c r="AI16" s="122">
        <v>34062.14</v>
      </c>
      <c r="AJ16" s="122">
        <v>34695.99</v>
      </c>
      <c r="AK16" s="122">
        <v>38240.539999999994</v>
      </c>
      <c r="AL16" s="122">
        <v>38533.139999999978</v>
      </c>
      <c r="AM16" s="122">
        <v>50656.760000000009</v>
      </c>
      <c r="AN16" s="122">
        <v>37376.240000000013</v>
      </c>
      <c r="AO16" s="122"/>
      <c r="AP16" s="122"/>
      <c r="AQ16" s="122"/>
      <c r="AR16" s="122"/>
      <c r="AS16" s="123"/>
      <c r="AT16" s="121">
        <v>37565</v>
      </c>
      <c r="AU16" s="122">
        <v>1267.5</v>
      </c>
      <c r="AV16" s="122">
        <v>101.4</v>
      </c>
      <c r="AW16" s="122">
        <v>0</v>
      </c>
      <c r="AX16" s="122">
        <v>1047.8</v>
      </c>
      <c r="AY16" s="122">
        <v>1642.68</v>
      </c>
      <c r="AZ16" s="122">
        <v>29356.999999999989</v>
      </c>
      <c r="BA16" s="122">
        <v>1881.99</v>
      </c>
      <c r="BB16" s="122"/>
      <c r="BC16" s="122"/>
      <c r="BD16" s="122"/>
      <c r="BE16" s="122"/>
      <c r="BF16" s="123"/>
      <c r="BG16" s="119">
        <v>6379999.7500000019</v>
      </c>
      <c r="BH16" s="100">
        <v>442010.95</v>
      </c>
      <c r="BI16" s="100">
        <v>456344.76</v>
      </c>
      <c r="BJ16" s="100">
        <v>495896.44000000018</v>
      </c>
      <c r="BK16" s="100">
        <v>494628.6700000001</v>
      </c>
      <c r="BL16" s="100">
        <v>525219.55999999982</v>
      </c>
      <c r="BM16" s="100">
        <v>642857.78000000026</v>
      </c>
      <c r="BN16" s="100">
        <v>513625.39999999991</v>
      </c>
      <c r="BO16" s="120"/>
      <c r="BP16" s="120"/>
      <c r="BQ16" s="120"/>
      <c r="BR16" s="120"/>
      <c r="BS16" s="124"/>
      <c r="BT16" s="121">
        <v>0</v>
      </c>
      <c r="BU16" s="122">
        <v>0</v>
      </c>
      <c r="BV16" s="103">
        <v>0</v>
      </c>
      <c r="BW16" s="122">
        <v>0</v>
      </c>
      <c r="BX16" s="104">
        <v>0</v>
      </c>
      <c r="BY16" s="104">
        <v>0</v>
      </c>
      <c r="BZ16" s="104">
        <v>0</v>
      </c>
      <c r="CA16" s="104">
        <v>0</v>
      </c>
      <c r="CB16" s="122"/>
      <c r="CC16" s="122"/>
      <c r="CD16" s="122"/>
      <c r="CE16" s="122"/>
      <c r="CF16" s="125"/>
    </row>
    <row r="17" spans="1:131" ht="38.25" customHeight="1" x14ac:dyDescent="0.25">
      <c r="A17" s="8" t="s">
        <v>16</v>
      </c>
      <c r="B17" s="61" t="s">
        <v>17</v>
      </c>
      <c r="C17" s="2">
        <f>G17+T17+AG17+AT17+BG17+BT17</f>
        <v>1156810</v>
      </c>
      <c r="D17" s="2">
        <f t="shared" si="0"/>
        <v>1174515.1600000001</v>
      </c>
      <c r="E17" s="29">
        <f t="shared" si="1"/>
        <v>1.0153051581504311</v>
      </c>
      <c r="F17" s="23"/>
      <c r="G17" s="121">
        <v>8000</v>
      </c>
      <c r="H17" s="122">
        <v>1454</v>
      </c>
      <c r="I17" s="122">
        <v>1214.6500000000001</v>
      </c>
      <c r="J17" s="122">
        <v>3152.45</v>
      </c>
      <c r="K17" s="122">
        <v>1080</v>
      </c>
      <c r="L17" s="122">
        <v>2376</v>
      </c>
      <c r="M17" s="122">
        <v>65.819999999999993</v>
      </c>
      <c r="N17" s="122">
        <v>2376</v>
      </c>
      <c r="O17" s="122"/>
      <c r="P17" s="122"/>
      <c r="Q17" s="122"/>
      <c r="R17" s="122"/>
      <c r="S17" s="123"/>
      <c r="T17" s="121">
        <v>45820</v>
      </c>
      <c r="U17" s="122">
        <v>1283.44</v>
      </c>
      <c r="V17" s="122">
        <v>22710</v>
      </c>
      <c r="W17" s="122">
        <v>5050</v>
      </c>
      <c r="X17" s="122">
        <v>3472</v>
      </c>
      <c r="Y17" s="122">
        <v>960</v>
      </c>
      <c r="Z17" s="122">
        <v>624</v>
      </c>
      <c r="AA17" s="122">
        <v>3634</v>
      </c>
      <c r="AB17" s="122"/>
      <c r="AC17" s="122"/>
      <c r="AD17" s="122"/>
      <c r="AE17" s="122"/>
      <c r="AF17" s="123"/>
      <c r="AG17" s="121">
        <v>47369.999999999993</v>
      </c>
      <c r="AH17" s="122">
        <v>1499.48</v>
      </c>
      <c r="AI17" s="122">
        <v>1710</v>
      </c>
      <c r="AJ17" s="122">
        <v>460</v>
      </c>
      <c r="AK17" s="122">
        <v>5592</v>
      </c>
      <c r="AL17" s="122">
        <v>2436.5</v>
      </c>
      <c r="AM17" s="122">
        <v>724</v>
      </c>
      <c r="AN17" s="122">
        <v>2251.5</v>
      </c>
      <c r="AO17" s="122"/>
      <c r="AP17" s="122"/>
      <c r="AQ17" s="122"/>
      <c r="AR17" s="122"/>
      <c r="AS17" s="123"/>
      <c r="AT17" s="121">
        <v>111140</v>
      </c>
      <c r="AU17" s="122">
        <v>3750</v>
      </c>
      <c r="AV17" s="122">
        <v>300</v>
      </c>
      <c r="AW17" s="122">
        <v>0</v>
      </c>
      <c r="AX17" s="122">
        <v>3100</v>
      </c>
      <c r="AY17" s="122">
        <v>4860</v>
      </c>
      <c r="AZ17" s="122">
        <v>86855</v>
      </c>
      <c r="BA17" s="122">
        <v>5568</v>
      </c>
      <c r="BB17" s="122"/>
      <c r="BC17" s="122"/>
      <c r="BD17" s="122"/>
      <c r="BE17" s="122"/>
      <c r="BF17" s="123"/>
      <c r="BG17" s="119">
        <v>944480</v>
      </c>
      <c r="BH17" s="100">
        <v>43509.51</v>
      </c>
      <c r="BI17" s="100">
        <v>39212.050000000003</v>
      </c>
      <c r="BJ17" s="100">
        <v>154110.87</v>
      </c>
      <c r="BK17" s="100">
        <v>123247.73999999999</v>
      </c>
      <c r="BL17" s="100">
        <v>114081.56</v>
      </c>
      <c r="BM17" s="100">
        <v>464053.1</v>
      </c>
      <c r="BN17" s="100">
        <v>67741.490000000005</v>
      </c>
      <c r="BO17" s="120"/>
      <c r="BP17" s="120"/>
      <c r="BQ17" s="120"/>
      <c r="BR17" s="120"/>
      <c r="BS17" s="124"/>
      <c r="BT17" s="121">
        <v>0</v>
      </c>
      <c r="BU17" s="122">
        <v>0</v>
      </c>
      <c r="BV17" s="103">
        <v>0</v>
      </c>
      <c r="BW17" s="122">
        <v>0</v>
      </c>
      <c r="BX17" s="104">
        <v>0</v>
      </c>
      <c r="BY17" s="104">
        <v>0</v>
      </c>
      <c r="BZ17" s="104">
        <v>0</v>
      </c>
      <c r="CA17" s="104">
        <v>0</v>
      </c>
      <c r="CB17" s="122"/>
      <c r="CC17" s="122"/>
      <c r="CD17" s="122"/>
      <c r="CE17" s="122"/>
      <c r="CF17" s="125"/>
    </row>
    <row r="18" spans="1:131" ht="38.25" customHeight="1" x14ac:dyDescent="0.25">
      <c r="A18" s="228" t="s">
        <v>18</v>
      </c>
      <c r="B18" s="229"/>
      <c r="C18" s="63">
        <f>C14+C15+C16+C17</f>
        <v>46342546.288461536</v>
      </c>
      <c r="D18" s="2">
        <f t="shared" si="0"/>
        <v>26598240.350000009</v>
      </c>
      <c r="E18" s="56">
        <f t="shared" si="1"/>
        <v>0.57394861698875821</v>
      </c>
      <c r="F18" s="24"/>
      <c r="G18" s="121">
        <v>17306419</v>
      </c>
      <c r="H18" s="122">
        <v>1235399.7499999993</v>
      </c>
      <c r="I18" s="122">
        <v>1143439.9099999995</v>
      </c>
      <c r="J18" s="122">
        <v>1260832.2599999998</v>
      </c>
      <c r="K18" s="122">
        <v>1636174.17</v>
      </c>
      <c r="L18" s="122">
        <v>1408851.5699999994</v>
      </c>
      <c r="M18" s="122">
        <v>1589219.1900000011</v>
      </c>
      <c r="N18" s="122">
        <v>1439767.9699999997</v>
      </c>
      <c r="O18" s="122"/>
      <c r="P18" s="122"/>
      <c r="Q18" s="122"/>
      <c r="R18" s="122"/>
      <c r="S18" s="123"/>
      <c r="T18" s="121">
        <v>1524000</v>
      </c>
      <c r="U18" s="122">
        <v>125395.66</v>
      </c>
      <c r="V18" s="122">
        <v>151985.53999999998</v>
      </c>
      <c r="W18" s="122">
        <v>131346.34000000003</v>
      </c>
      <c r="X18" s="122">
        <v>133854.32999999999</v>
      </c>
      <c r="Y18" s="122">
        <v>140182.04999999999</v>
      </c>
      <c r="Z18" s="122">
        <v>183275.24</v>
      </c>
      <c r="AA18" s="122">
        <v>130782.94000000002</v>
      </c>
      <c r="AB18" s="122"/>
      <c r="AC18" s="122"/>
      <c r="AD18" s="122"/>
      <c r="AE18" s="122"/>
      <c r="AF18" s="123"/>
      <c r="AG18" s="121">
        <v>1867919.5384615385</v>
      </c>
      <c r="AH18" s="122">
        <v>127591.87</v>
      </c>
      <c r="AI18" s="122">
        <v>134402.76</v>
      </c>
      <c r="AJ18" s="122">
        <v>138058.69999999998</v>
      </c>
      <c r="AK18" s="122">
        <v>151402.46</v>
      </c>
      <c r="AL18" s="122">
        <v>152536.52999999997</v>
      </c>
      <c r="AM18" s="122">
        <v>200528.81</v>
      </c>
      <c r="AN18" s="122">
        <v>147956.80000000002</v>
      </c>
      <c r="AO18" s="122"/>
      <c r="AP18" s="122"/>
      <c r="AQ18" s="122"/>
      <c r="AR18" s="122"/>
      <c r="AS18" s="123"/>
      <c r="AT18" s="121">
        <v>148705</v>
      </c>
      <c r="AU18" s="122">
        <v>5017.5</v>
      </c>
      <c r="AV18" s="122">
        <v>401.4</v>
      </c>
      <c r="AW18" s="122">
        <v>0</v>
      </c>
      <c r="AX18" s="122">
        <v>4147.8</v>
      </c>
      <c r="AY18" s="122">
        <v>6502.68</v>
      </c>
      <c r="AZ18" s="122">
        <v>116211.99999999999</v>
      </c>
      <c r="BA18" s="122">
        <v>7449.99</v>
      </c>
      <c r="BB18" s="122"/>
      <c r="BC18" s="122"/>
      <c r="BD18" s="122"/>
      <c r="BE18" s="122"/>
      <c r="BF18" s="123"/>
      <c r="BG18" s="119">
        <v>25495502.75</v>
      </c>
      <c r="BH18" s="120">
        <v>1745589.8800000004</v>
      </c>
      <c r="BI18" s="120">
        <v>1799489.0300000003</v>
      </c>
      <c r="BJ18" s="120">
        <v>2054600.79</v>
      </c>
      <c r="BK18" s="120">
        <v>2001222.24</v>
      </c>
      <c r="BL18" s="120">
        <v>2138684.9399999995</v>
      </c>
      <c r="BM18" s="120">
        <v>2917359.9600000009</v>
      </c>
      <c r="BN18" s="120">
        <v>2038577.26</v>
      </c>
      <c r="BO18" s="120"/>
      <c r="BP18" s="120"/>
      <c r="BQ18" s="120"/>
      <c r="BR18" s="120"/>
      <c r="BS18" s="124"/>
      <c r="BT18" s="121">
        <v>0</v>
      </c>
      <c r="BU18" s="122">
        <v>0</v>
      </c>
      <c r="BV18" s="122">
        <v>-666.67</v>
      </c>
      <c r="BW18" s="122">
        <v>666.7</v>
      </c>
      <c r="BX18" s="122">
        <v>0</v>
      </c>
      <c r="BY18" s="122">
        <v>0</v>
      </c>
      <c r="BZ18" s="122">
        <v>0</v>
      </c>
      <c r="CA18" s="122">
        <v>0</v>
      </c>
      <c r="CB18" s="122"/>
      <c r="CC18" s="122"/>
      <c r="CD18" s="122"/>
      <c r="CE18" s="122"/>
      <c r="CF18" s="125"/>
    </row>
    <row r="19" spans="1:131" ht="38.25" customHeight="1" x14ac:dyDescent="0.25">
      <c r="A19" s="230" t="s">
        <v>19</v>
      </c>
      <c r="B19" s="231"/>
      <c r="C19" s="2">
        <f>G19+T19+AG19+AT19+BG19+BT19</f>
        <v>19517713.719999999</v>
      </c>
      <c r="D19" s="2">
        <f t="shared" si="0"/>
        <v>11118047.43</v>
      </c>
      <c r="E19" s="56">
        <f t="shared" si="1"/>
        <v>0.5696388208936185</v>
      </c>
      <c r="F19" s="24"/>
      <c r="G19" s="121">
        <v>350000</v>
      </c>
      <c r="H19" s="122">
        <v>37937.229999999996</v>
      </c>
      <c r="I19" s="122">
        <v>36212.62000000001</v>
      </c>
      <c r="J19" s="122">
        <v>46063.209999999992</v>
      </c>
      <c r="K19" s="122">
        <v>64122.420000000006</v>
      </c>
      <c r="L19" s="122">
        <v>54214.020000000004</v>
      </c>
      <c r="M19" s="122">
        <v>37269</v>
      </c>
      <c r="N19" s="122">
        <v>42775.30000000001</v>
      </c>
      <c r="O19" s="122"/>
      <c r="P19" s="122"/>
      <c r="Q19" s="122"/>
      <c r="R19" s="122"/>
      <c r="S19" s="123"/>
      <c r="T19" s="121">
        <v>2216790</v>
      </c>
      <c r="U19" s="122">
        <v>86529.319999999992</v>
      </c>
      <c r="V19" s="122">
        <v>83843.949999999968</v>
      </c>
      <c r="W19" s="122">
        <v>105291.99</v>
      </c>
      <c r="X19" s="122">
        <v>111331.61000000002</v>
      </c>
      <c r="Y19" s="122">
        <v>68933.02</v>
      </c>
      <c r="Z19" s="122">
        <v>144357.98000000001</v>
      </c>
      <c r="AA19" s="122">
        <v>170591.04999999996</v>
      </c>
      <c r="AB19" s="122"/>
      <c r="AC19" s="122"/>
      <c r="AD19" s="122"/>
      <c r="AE19" s="122"/>
      <c r="AF19" s="123"/>
      <c r="AG19" s="121">
        <v>2094796</v>
      </c>
      <c r="AH19" s="122">
        <v>97686.560000000012</v>
      </c>
      <c r="AI19" s="122">
        <v>106750.05</v>
      </c>
      <c r="AJ19" s="122">
        <v>118849.53</v>
      </c>
      <c r="AK19" s="122">
        <v>121900.87999999999</v>
      </c>
      <c r="AL19" s="122">
        <v>61648.26999999999</v>
      </c>
      <c r="AM19" s="122">
        <v>304654.38000000006</v>
      </c>
      <c r="AN19" s="122">
        <v>65769.789999999994</v>
      </c>
      <c r="AO19" s="122"/>
      <c r="AP19" s="122"/>
      <c r="AQ19" s="122"/>
      <c r="AR19" s="122"/>
      <c r="AS19" s="123"/>
      <c r="AT19" s="121">
        <v>424175</v>
      </c>
      <c r="AU19" s="122">
        <v>11872.84</v>
      </c>
      <c r="AV19" s="122">
        <v>0</v>
      </c>
      <c r="AW19" s="122">
        <v>4675.87</v>
      </c>
      <c r="AX19" s="122">
        <v>73255.98</v>
      </c>
      <c r="AY19" s="122">
        <v>148561.79999999999</v>
      </c>
      <c r="AZ19" s="122">
        <v>124062.94</v>
      </c>
      <c r="BA19" s="122">
        <v>2535.9699999999998</v>
      </c>
      <c r="BB19" s="122"/>
      <c r="BC19" s="122"/>
      <c r="BD19" s="122"/>
      <c r="BE19" s="122"/>
      <c r="BF19" s="123"/>
      <c r="BG19" s="119">
        <f>4274843+485342</f>
        <v>4760185</v>
      </c>
      <c r="BH19" s="100">
        <v>202636.19000000003</v>
      </c>
      <c r="BI19" s="100">
        <v>554297.99999999977</v>
      </c>
      <c r="BJ19" s="100">
        <v>413132.38</v>
      </c>
      <c r="BK19" s="100">
        <v>681387.10999999975</v>
      </c>
      <c r="BL19" s="100">
        <v>717793.47999999975</v>
      </c>
      <c r="BM19" s="100">
        <v>321393.17000000004</v>
      </c>
      <c r="BN19" s="100">
        <v>139585.12999999998</v>
      </c>
      <c r="BO19" s="120"/>
      <c r="BP19" s="120"/>
      <c r="BQ19" s="120"/>
      <c r="BR19" s="120"/>
      <c r="BS19" s="162"/>
      <c r="BT19" s="121">
        <v>9671767.7199999988</v>
      </c>
      <c r="BU19" s="122">
        <v>777363.23000000056</v>
      </c>
      <c r="BV19" s="41">
        <v>768211.82000000007</v>
      </c>
      <c r="BW19" s="122">
        <v>1259424.7000000002</v>
      </c>
      <c r="BX19" s="104">
        <v>847298.8400000002</v>
      </c>
      <c r="BY19" s="104">
        <v>682118.6599999998</v>
      </c>
      <c r="BZ19" s="104">
        <v>713489.68000000028</v>
      </c>
      <c r="CA19" s="104">
        <v>708217.46000000043</v>
      </c>
      <c r="CB19" s="122"/>
      <c r="CC19" s="122"/>
      <c r="CD19" s="122"/>
      <c r="CE19" s="122"/>
      <c r="CF19" s="125"/>
    </row>
    <row r="20" spans="1:131" ht="15" customHeight="1" x14ac:dyDescent="0.25">
      <c r="A20" s="232" t="s">
        <v>23</v>
      </c>
      <c r="B20" s="233"/>
      <c r="C20" s="58">
        <f>+C13+C18+C19</f>
        <v>65870260.008461535</v>
      </c>
      <c r="D20" s="3">
        <f>SUM(G20:CF20)-BT20-BG20-AT20-AG20-T20-G20</f>
        <v>37716287.780000016</v>
      </c>
      <c r="E20" s="17">
        <f t="shared" si="1"/>
        <v>0.57258446793978146</v>
      </c>
      <c r="F20" s="25"/>
      <c r="G20" s="34">
        <f>+G13+G18+G19</f>
        <v>17656419</v>
      </c>
      <c r="H20" s="36">
        <f t="shared" ref="H20:BG20" si="2">+H13+H18+H19</f>
        <v>1273336.9799999993</v>
      </c>
      <c r="I20" s="36">
        <f t="shared" ref="I20:S20" si="3">+I13+I18+I19</f>
        <v>1179652.5299999996</v>
      </c>
      <c r="J20" s="36">
        <f t="shared" si="3"/>
        <v>1306895.4699999997</v>
      </c>
      <c r="K20" s="36">
        <f t="shared" si="3"/>
        <v>1700296.5899999999</v>
      </c>
      <c r="L20" s="36">
        <f t="shared" si="3"/>
        <v>1463065.5899999994</v>
      </c>
      <c r="M20" s="36">
        <f t="shared" si="3"/>
        <v>1626488.1900000011</v>
      </c>
      <c r="N20" s="36">
        <f t="shared" si="3"/>
        <v>1482543.2699999998</v>
      </c>
      <c r="O20" s="36">
        <f t="shared" si="3"/>
        <v>0</v>
      </c>
      <c r="P20" s="36">
        <f t="shared" si="3"/>
        <v>0</v>
      </c>
      <c r="Q20" s="36">
        <f t="shared" si="3"/>
        <v>0</v>
      </c>
      <c r="R20" s="36">
        <f t="shared" si="3"/>
        <v>0</v>
      </c>
      <c r="S20" s="39">
        <f t="shared" si="3"/>
        <v>0</v>
      </c>
      <c r="T20" s="34">
        <f t="shared" si="2"/>
        <v>3740790</v>
      </c>
      <c r="U20" s="36">
        <f t="shared" ref="U20:AF20" si="4">+U13+U18+U19</f>
        <v>211924.97999999998</v>
      </c>
      <c r="V20" s="36">
        <f t="shared" si="4"/>
        <v>235829.48999999993</v>
      </c>
      <c r="W20" s="36">
        <f t="shared" si="4"/>
        <v>236638.33000000002</v>
      </c>
      <c r="X20" s="36">
        <f t="shared" si="4"/>
        <v>245185.94</v>
      </c>
      <c r="Y20" s="36">
        <f t="shared" si="4"/>
        <v>209115.07</v>
      </c>
      <c r="Z20" s="36">
        <f t="shared" si="4"/>
        <v>327633.21999999997</v>
      </c>
      <c r="AA20" s="36">
        <f t="shared" si="4"/>
        <v>301373.99</v>
      </c>
      <c r="AB20" s="36">
        <f t="shared" si="4"/>
        <v>0</v>
      </c>
      <c r="AC20" s="36">
        <f t="shared" si="4"/>
        <v>0</v>
      </c>
      <c r="AD20" s="36">
        <f t="shared" si="4"/>
        <v>0</v>
      </c>
      <c r="AE20" s="36">
        <f t="shared" si="4"/>
        <v>0</v>
      </c>
      <c r="AF20" s="39">
        <f t="shared" si="4"/>
        <v>0</v>
      </c>
      <c r="AG20" s="34">
        <f t="shared" si="2"/>
        <v>3962715.5384615385</v>
      </c>
      <c r="AH20" s="36">
        <f t="shared" si="2"/>
        <v>225278.43</v>
      </c>
      <c r="AI20" s="36">
        <f t="shared" si="2"/>
        <v>241152.81</v>
      </c>
      <c r="AJ20" s="36">
        <f t="shared" si="2"/>
        <v>256908.22999999998</v>
      </c>
      <c r="AK20" s="36">
        <f t="shared" si="2"/>
        <v>273303.33999999997</v>
      </c>
      <c r="AL20" s="36">
        <f t="shared" si="2"/>
        <v>214184.79999999996</v>
      </c>
      <c r="AM20" s="36">
        <f t="shared" si="2"/>
        <v>505183.19000000006</v>
      </c>
      <c r="AN20" s="36">
        <f t="shared" si="2"/>
        <v>213726.59000000003</v>
      </c>
      <c r="AO20" s="36">
        <f t="shared" si="2"/>
        <v>0</v>
      </c>
      <c r="AP20" s="36">
        <f t="shared" si="2"/>
        <v>0</v>
      </c>
      <c r="AQ20" s="36">
        <f t="shared" si="2"/>
        <v>0</v>
      </c>
      <c r="AR20" s="36">
        <f t="shared" si="2"/>
        <v>0</v>
      </c>
      <c r="AS20" s="39">
        <f t="shared" si="2"/>
        <v>0</v>
      </c>
      <c r="AT20" s="34">
        <f t="shared" si="2"/>
        <v>572880</v>
      </c>
      <c r="AU20" s="36">
        <f t="shared" ref="AU20:BF20" si="5">+AU13+AU18+AU19</f>
        <v>16890.34</v>
      </c>
      <c r="AV20" s="36">
        <f t="shared" si="5"/>
        <v>401.4</v>
      </c>
      <c r="AW20" s="36">
        <f t="shared" si="5"/>
        <v>4675.87</v>
      </c>
      <c r="AX20" s="36">
        <f t="shared" si="5"/>
        <v>77403.78</v>
      </c>
      <c r="AY20" s="36">
        <f t="shared" si="5"/>
        <v>155064.47999999998</v>
      </c>
      <c r="AZ20" s="36">
        <f t="shared" si="5"/>
        <v>240274.94</v>
      </c>
      <c r="BA20" s="36">
        <f t="shared" si="5"/>
        <v>9985.9599999999991</v>
      </c>
      <c r="BB20" s="36">
        <f t="shared" si="5"/>
        <v>0</v>
      </c>
      <c r="BC20" s="36">
        <f t="shared" si="5"/>
        <v>0</v>
      </c>
      <c r="BD20" s="36">
        <f t="shared" si="5"/>
        <v>0</v>
      </c>
      <c r="BE20" s="36">
        <f t="shared" si="5"/>
        <v>0</v>
      </c>
      <c r="BF20" s="39">
        <f t="shared" si="5"/>
        <v>0</v>
      </c>
      <c r="BG20" s="84">
        <f t="shared" si="2"/>
        <v>30255687.75</v>
      </c>
      <c r="BH20" s="85">
        <f t="shared" ref="BH20:CF20" si="6">+BH13+BH18+BH19</f>
        <v>1948226.0700000003</v>
      </c>
      <c r="BI20" s="85">
        <f t="shared" si="6"/>
        <v>2353787.0300000003</v>
      </c>
      <c r="BJ20" s="85">
        <f t="shared" si="6"/>
        <v>2467733.17</v>
      </c>
      <c r="BK20" s="85">
        <f t="shared" si="6"/>
        <v>2682609.3499999996</v>
      </c>
      <c r="BL20" s="85">
        <f t="shared" si="6"/>
        <v>2856478.419999999</v>
      </c>
      <c r="BM20" s="85">
        <f t="shared" si="6"/>
        <v>3238753.1300000008</v>
      </c>
      <c r="BN20" s="85">
        <f t="shared" si="6"/>
        <v>2178162.39</v>
      </c>
      <c r="BO20" s="85">
        <f t="shared" si="6"/>
        <v>0</v>
      </c>
      <c r="BP20" s="85">
        <f t="shared" si="6"/>
        <v>0</v>
      </c>
      <c r="BQ20" s="85">
        <f t="shared" si="6"/>
        <v>0</v>
      </c>
      <c r="BR20" s="85">
        <f t="shared" si="6"/>
        <v>0</v>
      </c>
      <c r="BS20" s="86">
        <f t="shared" si="6"/>
        <v>0</v>
      </c>
      <c r="BT20" s="34">
        <f t="shared" si="6"/>
        <v>9681767.7199999988</v>
      </c>
      <c r="BU20" s="36">
        <f t="shared" si="6"/>
        <v>777363.23000000056</v>
      </c>
      <c r="BV20" s="36">
        <f t="shared" si="6"/>
        <v>767545.15</v>
      </c>
      <c r="BW20" s="36">
        <f t="shared" si="6"/>
        <v>1260091.4000000001</v>
      </c>
      <c r="BX20" s="36">
        <f t="shared" si="6"/>
        <v>847298.8400000002</v>
      </c>
      <c r="BY20" s="36">
        <f t="shared" si="6"/>
        <v>682118.6599999998</v>
      </c>
      <c r="BZ20" s="36">
        <f t="shared" si="6"/>
        <v>713489.68000000028</v>
      </c>
      <c r="CA20" s="36">
        <f t="shared" si="6"/>
        <v>708217.46000000043</v>
      </c>
      <c r="CB20" s="36">
        <f t="shared" si="6"/>
        <v>0</v>
      </c>
      <c r="CC20" s="36">
        <f t="shared" si="6"/>
        <v>0</v>
      </c>
      <c r="CD20" s="36">
        <f t="shared" si="6"/>
        <v>0</v>
      </c>
      <c r="CE20" s="36">
        <f t="shared" si="6"/>
        <v>0</v>
      </c>
      <c r="CF20" s="33">
        <f t="shared" si="6"/>
        <v>0</v>
      </c>
    </row>
    <row r="21" spans="1:131" ht="15.75" thickBot="1" x14ac:dyDescent="0.3">
      <c r="A21" s="234" t="s">
        <v>24</v>
      </c>
      <c r="B21" s="235"/>
      <c r="C21" s="59">
        <f>+C12+C20</f>
        <v>71761020.008461535</v>
      </c>
      <c r="D21" s="55">
        <f t="shared" si="0"/>
        <v>39135682.24000001</v>
      </c>
      <c r="E21" s="18">
        <f t="shared" si="1"/>
        <v>0.54536128716377519</v>
      </c>
      <c r="F21" s="25"/>
      <c r="G21" s="35">
        <f t="shared" ref="G21:AL21" si="7">+G12+G20</f>
        <v>17656419</v>
      </c>
      <c r="H21" s="37">
        <f t="shared" si="7"/>
        <v>1273336.9799999993</v>
      </c>
      <c r="I21" s="37">
        <f t="shared" ref="I21:S21" si="8">+I12+I20</f>
        <v>1179652.5299999996</v>
      </c>
      <c r="J21" s="37">
        <f t="shared" si="8"/>
        <v>1306895.4699999997</v>
      </c>
      <c r="K21" s="37">
        <f t="shared" si="8"/>
        <v>1700296.5899999999</v>
      </c>
      <c r="L21" s="37">
        <f t="shared" si="8"/>
        <v>1463065.5899999994</v>
      </c>
      <c r="M21" s="37">
        <f t="shared" si="8"/>
        <v>1626488.1900000011</v>
      </c>
      <c r="N21" s="37">
        <f t="shared" si="8"/>
        <v>1482543.2699999998</v>
      </c>
      <c r="O21" s="37">
        <f t="shared" si="8"/>
        <v>0</v>
      </c>
      <c r="P21" s="37">
        <f t="shared" si="8"/>
        <v>0</v>
      </c>
      <c r="Q21" s="37">
        <f t="shared" si="8"/>
        <v>0</v>
      </c>
      <c r="R21" s="37">
        <f t="shared" si="8"/>
        <v>0</v>
      </c>
      <c r="S21" s="40">
        <f t="shared" si="8"/>
        <v>0</v>
      </c>
      <c r="T21" s="35">
        <f t="shared" si="7"/>
        <v>3740790</v>
      </c>
      <c r="U21" s="37">
        <f t="shared" ref="U21:AF21" si="9">+U12+U20</f>
        <v>211924.97999999998</v>
      </c>
      <c r="V21" s="37">
        <f t="shared" si="9"/>
        <v>235829.48999999993</v>
      </c>
      <c r="W21" s="37">
        <f t="shared" si="9"/>
        <v>236638.33000000002</v>
      </c>
      <c r="X21" s="37">
        <f t="shared" si="9"/>
        <v>245185.94</v>
      </c>
      <c r="Y21" s="37">
        <f t="shared" si="9"/>
        <v>209115.07</v>
      </c>
      <c r="Z21" s="37">
        <f t="shared" si="9"/>
        <v>327633.21999999997</v>
      </c>
      <c r="AA21" s="37">
        <f t="shared" si="9"/>
        <v>301373.99</v>
      </c>
      <c r="AB21" s="37">
        <f t="shared" si="9"/>
        <v>0</v>
      </c>
      <c r="AC21" s="37">
        <f t="shared" si="9"/>
        <v>0</v>
      </c>
      <c r="AD21" s="37">
        <f t="shared" si="9"/>
        <v>0</v>
      </c>
      <c r="AE21" s="37">
        <f t="shared" si="9"/>
        <v>0</v>
      </c>
      <c r="AF21" s="40">
        <f t="shared" si="9"/>
        <v>0</v>
      </c>
      <c r="AG21" s="35">
        <f t="shared" si="7"/>
        <v>3962715.5384615385</v>
      </c>
      <c r="AH21" s="37">
        <f t="shared" si="7"/>
        <v>225278.43</v>
      </c>
      <c r="AI21" s="37">
        <f t="shared" si="7"/>
        <v>241152.81</v>
      </c>
      <c r="AJ21" s="37">
        <f t="shared" si="7"/>
        <v>256908.22999999998</v>
      </c>
      <c r="AK21" s="37">
        <f t="shared" si="7"/>
        <v>273303.33999999997</v>
      </c>
      <c r="AL21" s="37">
        <f t="shared" si="7"/>
        <v>214184.79999999996</v>
      </c>
      <c r="AM21" s="37">
        <f t="shared" ref="AM21:CF21" si="10">+AM12+AM20</f>
        <v>505183.19000000006</v>
      </c>
      <c r="AN21" s="37">
        <f t="shared" si="10"/>
        <v>213726.59000000003</v>
      </c>
      <c r="AO21" s="37">
        <f t="shared" si="10"/>
        <v>0</v>
      </c>
      <c r="AP21" s="37">
        <f t="shared" si="10"/>
        <v>0</v>
      </c>
      <c r="AQ21" s="37">
        <f t="shared" si="10"/>
        <v>0</v>
      </c>
      <c r="AR21" s="37">
        <f t="shared" si="10"/>
        <v>0</v>
      </c>
      <c r="AS21" s="40">
        <f t="shared" si="10"/>
        <v>0</v>
      </c>
      <c r="AT21" s="35">
        <f t="shared" si="10"/>
        <v>572880</v>
      </c>
      <c r="AU21" s="37">
        <f t="shared" si="10"/>
        <v>16890.34</v>
      </c>
      <c r="AV21" s="37">
        <f t="shared" si="10"/>
        <v>401.4</v>
      </c>
      <c r="AW21" s="37">
        <f t="shared" si="10"/>
        <v>4675.87</v>
      </c>
      <c r="AX21" s="37">
        <f t="shared" si="10"/>
        <v>77403.78</v>
      </c>
      <c r="AY21" s="37">
        <f t="shared" si="10"/>
        <v>155064.47999999998</v>
      </c>
      <c r="AZ21" s="37">
        <f t="shared" si="10"/>
        <v>240274.94</v>
      </c>
      <c r="BA21" s="37">
        <f t="shared" si="10"/>
        <v>9985.9599999999991</v>
      </c>
      <c r="BB21" s="37">
        <f t="shared" si="10"/>
        <v>0</v>
      </c>
      <c r="BC21" s="37">
        <f t="shared" si="10"/>
        <v>0</v>
      </c>
      <c r="BD21" s="37">
        <f t="shared" si="10"/>
        <v>0</v>
      </c>
      <c r="BE21" s="37">
        <f t="shared" si="10"/>
        <v>0</v>
      </c>
      <c r="BF21" s="40">
        <f t="shared" si="10"/>
        <v>0</v>
      </c>
      <c r="BG21" s="87">
        <f t="shared" si="10"/>
        <v>30255687.75</v>
      </c>
      <c r="BH21" s="88">
        <f t="shared" si="10"/>
        <v>1948226.0700000003</v>
      </c>
      <c r="BI21" s="88">
        <f t="shared" si="10"/>
        <v>2353787.0300000003</v>
      </c>
      <c r="BJ21" s="88">
        <f t="shared" si="10"/>
        <v>2467733.17</v>
      </c>
      <c r="BK21" s="88">
        <f t="shared" si="10"/>
        <v>2682609.3499999996</v>
      </c>
      <c r="BL21" s="88">
        <f t="shared" si="10"/>
        <v>2856478.419999999</v>
      </c>
      <c r="BM21" s="88">
        <f t="shared" si="10"/>
        <v>3238753.1300000008</v>
      </c>
      <c r="BN21" s="88">
        <f t="shared" si="10"/>
        <v>2178162.39</v>
      </c>
      <c r="BO21" s="88">
        <f t="shared" si="10"/>
        <v>0</v>
      </c>
      <c r="BP21" s="88">
        <f t="shared" si="10"/>
        <v>0</v>
      </c>
      <c r="BQ21" s="88">
        <f t="shared" si="10"/>
        <v>0</v>
      </c>
      <c r="BR21" s="88">
        <f t="shared" si="10"/>
        <v>0</v>
      </c>
      <c r="BS21" s="89">
        <f t="shared" si="10"/>
        <v>0</v>
      </c>
      <c r="BT21" s="35">
        <f t="shared" si="10"/>
        <v>15572527.719999999</v>
      </c>
      <c r="BU21" s="37">
        <f t="shared" si="10"/>
        <v>844633.23000000056</v>
      </c>
      <c r="BV21" s="37">
        <f t="shared" si="10"/>
        <v>767545.15</v>
      </c>
      <c r="BW21" s="37">
        <f t="shared" si="10"/>
        <v>1320845.2000000002</v>
      </c>
      <c r="BX21" s="37">
        <f t="shared" si="10"/>
        <v>1006366.0400000003</v>
      </c>
      <c r="BY21" s="37">
        <f t="shared" si="10"/>
        <v>1011747.6299999999</v>
      </c>
      <c r="BZ21" s="37">
        <f t="shared" si="10"/>
        <v>1323046.4200000004</v>
      </c>
      <c r="CA21" s="37">
        <f t="shared" si="10"/>
        <v>901335.21000000043</v>
      </c>
      <c r="CB21" s="37">
        <f t="shared" si="10"/>
        <v>0</v>
      </c>
      <c r="CC21" s="37">
        <f t="shared" si="10"/>
        <v>0</v>
      </c>
      <c r="CD21" s="37">
        <f t="shared" si="10"/>
        <v>0</v>
      </c>
      <c r="CE21" s="37">
        <f t="shared" si="10"/>
        <v>0</v>
      </c>
      <c r="CF21" s="38">
        <f t="shared" si="10"/>
        <v>0</v>
      </c>
      <c r="CH21" s="9"/>
      <c r="CI21" s="9"/>
      <c r="CK21" s="9"/>
    </row>
    <row r="22" spans="1:131" x14ac:dyDescent="0.25">
      <c r="C22" s="9"/>
      <c r="G22" s="126"/>
      <c r="H22" s="127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7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</row>
    <row r="23" spans="1:131" x14ac:dyDescent="0.25">
      <c r="A23" s="15"/>
      <c r="C23" s="9"/>
      <c r="D23" s="9"/>
      <c r="F23" s="57"/>
    </row>
    <row r="24" spans="1:131" ht="15.75" thickBot="1" x14ac:dyDescent="0.3">
      <c r="A24" s="30" t="s">
        <v>56</v>
      </c>
      <c r="C24" s="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</row>
    <row r="25" spans="1:131" s="14" customFormat="1" ht="58.5" customHeight="1" x14ac:dyDescent="0.25">
      <c r="A25" s="73"/>
      <c r="B25" s="74"/>
      <c r="C25" s="236" t="s">
        <v>28</v>
      </c>
      <c r="D25" s="236"/>
      <c r="E25" s="237"/>
      <c r="F25" s="26"/>
      <c r="G25" s="216" t="s">
        <v>33</v>
      </c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8"/>
      <c r="T25" s="219" t="s">
        <v>30</v>
      </c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1"/>
      <c r="AG25" s="222" t="s">
        <v>35</v>
      </c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4"/>
      <c r="AT25" s="156"/>
      <c r="AZ25" s="65"/>
      <c r="BA25" s="65"/>
      <c r="BB25" s="66"/>
      <c r="BC25" s="66"/>
      <c r="BD25" s="66"/>
      <c r="BE25" s="66"/>
      <c r="BF25" s="66"/>
      <c r="BG25" s="65"/>
      <c r="BH25" s="65"/>
      <c r="BI25" s="65"/>
      <c r="BJ25" s="65"/>
      <c r="BK25" s="65"/>
      <c r="BL25" s="65"/>
      <c r="BM25" s="65"/>
      <c r="BN25" s="65"/>
      <c r="BO25" s="66"/>
      <c r="BP25" s="66"/>
      <c r="BQ25" s="66"/>
      <c r="BR25" s="66"/>
      <c r="BS25" s="66"/>
      <c r="BT25" s="65"/>
      <c r="BU25" s="65"/>
      <c r="BV25" s="65"/>
      <c r="BW25" s="65"/>
      <c r="BX25" s="65"/>
      <c r="BY25" s="65"/>
      <c r="BZ25" s="65"/>
      <c r="CA25" s="65"/>
      <c r="CB25" s="66"/>
      <c r="CC25" s="66"/>
      <c r="CD25" s="66"/>
      <c r="CE25" s="66"/>
      <c r="CF25" s="66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</row>
    <row r="26" spans="1:131" ht="26.25" x14ac:dyDescent="0.25">
      <c r="A26" s="11" t="s">
        <v>21</v>
      </c>
      <c r="B26" s="13" t="s">
        <v>22</v>
      </c>
      <c r="C26" s="13" t="s">
        <v>13</v>
      </c>
      <c r="D26" s="13" t="s">
        <v>20</v>
      </c>
      <c r="E26" s="12" t="s">
        <v>26</v>
      </c>
      <c r="F26" s="21"/>
      <c r="G26" s="131" t="s">
        <v>12</v>
      </c>
      <c r="H26" s="132" t="s">
        <v>27</v>
      </c>
      <c r="I26" s="91" t="s">
        <v>36</v>
      </c>
      <c r="J26" s="91" t="s">
        <v>37</v>
      </c>
      <c r="K26" s="91" t="s">
        <v>44</v>
      </c>
      <c r="L26" s="91" t="s">
        <v>45</v>
      </c>
      <c r="M26" s="91" t="s">
        <v>46</v>
      </c>
      <c r="N26" s="91" t="s">
        <v>47</v>
      </c>
      <c r="O26" s="91" t="s">
        <v>48</v>
      </c>
      <c r="P26" s="91" t="s">
        <v>49</v>
      </c>
      <c r="Q26" s="91" t="s">
        <v>50</v>
      </c>
      <c r="R26" s="91" t="s">
        <v>51</v>
      </c>
      <c r="S26" s="92" t="s">
        <v>52</v>
      </c>
      <c r="T26" s="131" t="s">
        <v>12</v>
      </c>
      <c r="U26" s="132" t="s">
        <v>27</v>
      </c>
      <c r="V26" s="91" t="s">
        <v>36</v>
      </c>
      <c r="W26" s="91" t="s">
        <v>37</v>
      </c>
      <c r="X26" s="91" t="s">
        <v>44</v>
      </c>
      <c r="Y26" s="91" t="s">
        <v>45</v>
      </c>
      <c r="Z26" s="91" t="s">
        <v>46</v>
      </c>
      <c r="AA26" s="91" t="s">
        <v>47</v>
      </c>
      <c r="AB26" s="91" t="s">
        <v>48</v>
      </c>
      <c r="AC26" s="91" t="s">
        <v>49</v>
      </c>
      <c r="AD26" s="91" t="s">
        <v>50</v>
      </c>
      <c r="AE26" s="91" t="s">
        <v>51</v>
      </c>
      <c r="AF26" s="96" t="s">
        <v>52</v>
      </c>
      <c r="AG26" s="131" t="s">
        <v>12</v>
      </c>
      <c r="AH26" s="132" t="s">
        <v>27</v>
      </c>
      <c r="AI26" s="132" t="s">
        <v>36</v>
      </c>
      <c r="AJ26" s="91" t="s">
        <v>37</v>
      </c>
      <c r="AK26" s="91" t="s">
        <v>44</v>
      </c>
      <c r="AL26" s="91" t="s">
        <v>45</v>
      </c>
      <c r="AM26" s="91" t="s">
        <v>46</v>
      </c>
      <c r="AN26" s="91" t="s">
        <v>47</v>
      </c>
      <c r="AO26" s="91" t="s">
        <v>48</v>
      </c>
      <c r="AP26" s="91" t="s">
        <v>49</v>
      </c>
      <c r="AQ26" s="91" t="s">
        <v>50</v>
      </c>
      <c r="AR26" s="91" t="s">
        <v>51</v>
      </c>
      <c r="AS26" s="96" t="s">
        <v>52</v>
      </c>
      <c r="AT26" s="157"/>
      <c r="AZ26" s="19"/>
      <c r="BA26" s="19"/>
      <c r="BB26" s="67"/>
      <c r="BC26" s="67"/>
      <c r="BD26" s="67"/>
      <c r="BE26" s="67"/>
      <c r="BF26" s="67"/>
      <c r="BG26" s="19"/>
      <c r="BH26" s="19"/>
      <c r="BI26" s="19"/>
      <c r="BJ26" s="19"/>
      <c r="BK26" s="19"/>
      <c r="BL26" s="19"/>
      <c r="BM26" s="19"/>
      <c r="BN26" s="19"/>
      <c r="BO26" s="67"/>
      <c r="BP26" s="67"/>
      <c r="BQ26" s="67"/>
      <c r="BR26" s="67"/>
      <c r="BS26" s="67"/>
      <c r="BT26" s="19"/>
      <c r="BU26" s="19"/>
      <c r="BV26" s="19"/>
      <c r="BW26" s="19"/>
      <c r="BX26" s="19"/>
      <c r="BY26" s="19"/>
      <c r="BZ26" s="19"/>
      <c r="CA26" s="19"/>
      <c r="CB26" s="67"/>
      <c r="CC26" s="67"/>
      <c r="CD26" s="67"/>
      <c r="CE26" s="67"/>
      <c r="CF26" s="67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</row>
    <row r="27" spans="1:131" x14ac:dyDescent="0.25">
      <c r="A27" s="6" t="s">
        <v>0</v>
      </c>
      <c r="B27" s="61" t="s">
        <v>1</v>
      </c>
      <c r="C27" s="2">
        <v>374268</v>
      </c>
      <c r="D27" s="47">
        <f t="shared" ref="D27:D32" si="11">SUM(G27:AT27)-AG27-T27-G27</f>
        <v>354927.45999999996</v>
      </c>
      <c r="E27" s="16">
        <f>D27/C27</f>
        <v>0.94832435580920615</v>
      </c>
      <c r="F27" s="27"/>
      <c r="G27" s="133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9"/>
      <c r="T27" s="133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66"/>
      <c r="AG27" s="133">
        <v>374268</v>
      </c>
      <c r="AH27" s="149">
        <v>21232</v>
      </c>
      <c r="AI27" s="149">
        <v>0</v>
      </c>
      <c r="AJ27" s="149">
        <v>0</v>
      </c>
      <c r="AK27" s="149">
        <v>333695.46000000002</v>
      </c>
      <c r="AL27" s="149">
        <v>0</v>
      </c>
      <c r="AM27" s="149">
        <v>0</v>
      </c>
      <c r="AN27" s="149"/>
      <c r="AO27" s="150"/>
      <c r="AP27" s="150"/>
      <c r="AQ27" s="150"/>
      <c r="AR27" s="150"/>
      <c r="AS27" s="153"/>
      <c r="AT27" s="158"/>
      <c r="AZ27" s="19"/>
      <c r="BA27" s="19"/>
      <c r="BB27" s="68"/>
      <c r="BC27" s="68"/>
      <c r="BD27" s="68"/>
      <c r="BE27" s="68"/>
      <c r="BF27" s="68"/>
      <c r="BG27" s="19"/>
      <c r="BH27" s="19"/>
      <c r="BI27" s="19"/>
      <c r="BJ27" s="19"/>
      <c r="BK27" s="19"/>
      <c r="BL27" s="19"/>
      <c r="BM27" s="19"/>
      <c r="BN27" s="19"/>
      <c r="BO27" s="68"/>
      <c r="BP27" s="68"/>
      <c r="BQ27" s="68"/>
      <c r="BR27" s="68"/>
      <c r="BS27" s="68"/>
      <c r="BT27" s="19"/>
      <c r="BU27" s="19"/>
      <c r="BV27" s="19"/>
      <c r="BW27" s="19"/>
      <c r="BX27" s="19"/>
      <c r="BY27" s="19"/>
      <c r="BZ27" s="19"/>
      <c r="CA27" s="19"/>
      <c r="CB27" s="68"/>
      <c r="CC27" s="68"/>
      <c r="CD27" s="68"/>
      <c r="CE27" s="68"/>
      <c r="CF27" s="68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</row>
    <row r="28" spans="1:131" x14ac:dyDescent="0.25">
      <c r="A28" s="6">
        <v>1551</v>
      </c>
      <c r="B28" s="61" t="s">
        <v>4</v>
      </c>
      <c r="C28" s="2">
        <v>1711514</v>
      </c>
      <c r="D28" s="47">
        <f t="shared" si="11"/>
        <v>1035647.6400000001</v>
      </c>
      <c r="E28" s="16">
        <f t="shared" ref="E28:E32" si="12">D28/C28</f>
        <v>0.60510614578671285</v>
      </c>
      <c r="F28" s="27"/>
      <c r="G28" s="133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9"/>
      <c r="T28" s="133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66"/>
      <c r="AG28" s="133">
        <v>1711514</v>
      </c>
      <c r="AH28" s="149">
        <v>260297.59</v>
      </c>
      <c r="AI28" s="149">
        <v>33108</v>
      </c>
      <c r="AJ28" s="149">
        <v>36019.61</v>
      </c>
      <c r="AK28" s="149">
        <v>21545.119999999999</v>
      </c>
      <c r="AL28" s="149">
        <v>404068.88</v>
      </c>
      <c r="AM28" s="149">
        <v>266844.44</v>
      </c>
      <c r="AN28" s="149">
        <v>13764</v>
      </c>
      <c r="AO28" s="150"/>
      <c r="AP28" s="150"/>
      <c r="AQ28" s="150"/>
      <c r="AR28" s="150"/>
      <c r="AS28" s="153"/>
      <c r="AT28" s="158"/>
      <c r="AZ28" s="19"/>
      <c r="BA28" s="19"/>
      <c r="BB28" s="68"/>
      <c r="BC28" s="68"/>
      <c r="BD28" s="68"/>
      <c r="BE28" s="68"/>
      <c r="BF28" s="68"/>
      <c r="BG28" s="19"/>
      <c r="BH28" s="19"/>
      <c r="BI28" s="19"/>
      <c r="BJ28" s="19"/>
      <c r="BK28" s="19"/>
      <c r="BL28" s="19"/>
      <c r="BM28" s="19"/>
      <c r="BN28" s="19"/>
      <c r="BO28" s="68"/>
      <c r="BP28" s="68"/>
      <c r="BQ28" s="68"/>
      <c r="BR28" s="68"/>
      <c r="BS28" s="68"/>
      <c r="BT28" s="19"/>
      <c r="BU28" s="19"/>
      <c r="BV28" s="19"/>
      <c r="BW28" s="19"/>
      <c r="BX28" s="19"/>
      <c r="BY28" s="19"/>
      <c r="BZ28" s="19"/>
      <c r="CA28" s="19"/>
      <c r="CB28" s="68"/>
      <c r="CC28" s="68"/>
      <c r="CD28" s="68"/>
      <c r="CE28" s="68"/>
      <c r="CF28" s="68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</row>
    <row r="29" spans="1:131" ht="20.45" customHeight="1" x14ac:dyDescent="0.25">
      <c r="A29" s="7"/>
      <c r="B29" s="62" t="s">
        <v>14</v>
      </c>
      <c r="C29" s="3">
        <f>SUM(C27:C28)</f>
        <v>2085782</v>
      </c>
      <c r="D29" s="3">
        <f t="shared" si="11"/>
        <v>1390575.0999999996</v>
      </c>
      <c r="E29" s="28">
        <f t="shared" si="12"/>
        <v>0.66669244436858677</v>
      </c>
      <c r="F29" s="23"/>
      <c r="G29" s="135">
        <f t="shared" ref="G29:AG29" si="13">SUM(G27:G28)</f>
        <v>0</v>
      </c>
      <c r="H29" s="136">
        <f t="shared" si="13"/>
        <v>0</v>
      </c>
      <c r="I29" s="136">
        <f t="shared" si="13"/>
        <v>0</v>
      </c>
      <c r="J29" s="136">
        <f t="shared" si="13"/>
        <v>0</v>
      </c>
      <c r="K29" s="136">
        <f t="shared" si="13"/>
        <v>0</v>
      </c>
      <c r="L29" s="136">
        <f t="shared" si="13"/>
        <v>0</v>
      </c>
      <c r="M29" s="136">
        <f t="shared" si="13"/>
        <v>0</v>
      </c>
      <c r="N29" s="136">
        <f t="shared" si="13"/>
        <v>0</v>
      </c>
      <c r="O29" s="136">
        <f t="shared" si="13"/>
        <v>0</v>
      </c>
      <c r="P29" s="136">
        <f t="shared" si="13"/>
        <v>0</v>
      </c>
      <c r="Q29" s="136">
        <f t="shared" si="13"/>
        <v>0</v>
      </c>
      <c r="R29" s="136">
        <f t="shared" si="13"/>
        <v>0</v>
      </c>
      <c r="S29" s="140">
        <f t="shared" si="13"/>
        <v>0</v>
      </c>
      <c r="T29" s="135">
        <f t="shared" si="13"/>
        <v>0</v>
      </c>
      <c r="U29" s="136">
        <f t="shared" si="13"/>
        <v>0</v>
      </c>
      <c r="V29" s="136">
        <f t="shared" si="13"/>
        <v>0</v>
      </c>
      <c r="W29" s="136">
        <f t="shared" si="13"/>
        <v>0</v>
      </c>
      <c r="X29" s="136">
        <f t="shared" si="13"/>
        <v>0</v>
      </c>
      <c r="Y29" s="136">
        <f t="shared" si="13"/>
        <v>0</v>
      </c>
      <c r="Z29" s="136">
        <f t="shared" si="13"/>
        <v>0</v>
      </c>
      <c r="AA29" s="136">
        <f t="shared" si="13"/>
        <v>0</v>
      </c>
      <c r="AB29" s="136">
        <f t="shared" si="13"/>
        <v>0</v>
      </c>
      <c r="AC29" s="136">
        <f t="shared" si="13"/>
        <v>0</v>
      </c>
      <c r="AD29" s="136">
        <f t="shared" si="13"/>
        <v>0</v>
      </c>
      <c r="AE29" s="136">
        <f t="shared" si="13"/>
        <v>0</v>
      </c>
      <c r="AF29" s="167">
        <f t="shared" si="13"/>
        <v>0</v>
      </c>
      <c r="AG29" s="135">
        <f t="shared" si="13"/>
        <v>2085782</v>
      </c>
      <c r="AH29" s="130">
        <f t="shared" ref="AH29:AN29" si="14">SUM(AH27:AH28)</f>
        <v>281529.58999999997</v>
      </c>
      <c r="AI29" s="130">
        <f t="shared" si="14"/>
        <v>33108</v>
      </c>
      <c r="AJ29" s="130">
        <f t="shared" si="14"/>
        <v>36019.61</v>
      </c>
      <c r="AK29" s="130">
        <f t="shared" si="14"/>
        <v>355240.58</v>
      </c>
      <c r="AL29" s="130">
        <f t="shared" si="14"/>
        <v>404068.88</v>
      </c>
      <c r="AM29" s="130">
        <f t="shared" si="14"/>
        <v>266844.44</v>
      </c>
      <c r="AN29" s="130">
        <f t="shared" si="14"/>
        <v>13764</v>
      </c>
      <c r="AO29" s="151"/>
      <c r="AP29" s="151"/>
      <c r="AQ29" s="151"/>
      <c r="AR29" s="151"/>
      <c r="AS29" s="152"/>
      <c r="AT29" s="158"/>
      <c r="AZ29" s="19"/>
      <c r="BA29" s="19"/>
      <c r="BB29" s="22"/>
      <c r="BC29" s="22"/>
      <c r="BD29" s="22"/>
      <c r="BE29" s="22"/>
      <c r="BF29" s="22"/>
      <c r="BG29" s="19"/>
      <c r="BH29" s="19"/>
      <c r="BI29" s="19"/>
      <c r="BJ29" s="19"/>
      <c r="BK29" s="19"/>
      <c r="BL29" s="19"/>
      <c r="BM29" s="19"/>
      <c r="BN29" s="19"/>
      <c r="BO29" s="22"/>
      <c r="BP29" s="22"/>
      <c r="BQ29" s="22"/>
      <c r="BR29" s="22"/>
      <c r="BS29" s="22"/>
      <c r="BT29" s="19"/>
      <c r="BU29" s="19"/>
      <c r="BV29" s="19"/>
      <c r="BW29" s="19"/>
      <c r="BX29" s="19"/>
      <c r="BY29" s="19"/>
      <c r="BZ29" s="19"/>
      <c r="CA29" s="19"/>
      <c r="CB29" s="22"/>
      <c r="CC29" s="22"/>
      <c r="CD29" s="22"/>
      <c r="CE29" s="22"/>
      <c r="CF29" s="22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</row>
    <row r="30" spans="1:131" x14ac:dyDescent="0.25">
      <c r="A30" s="6"/>
      <c r="B30" s="61" t="s">
        <v>19</v>
      </c>
      <c r="C30" s="2">
        <f>+G30+T30+AG30</f>
        <v>1655579.1000002711</v>
      </c>
      <c r="D30" s="47">
        <f t="shared" si="11"/>
        <v>1399755.9</v>
      </c>
      <c r="E30" s="29">
        <f t="shared" si="12"/>
        <v>0.84547811699227826</v>
      </c>
      <c r="F30" s="23"/>
      <c r="G30" s="137">
        <v>719514.10000027099</v>
      </c>
      <c r="H30" s="138">
        <v>29253.21</v>
      </c>
      <c r="I30" s="138">
        <v>0</v>
      </c>
      <c r="J30" s="138">
        <v>0</v>
      </c>
      <c r="K30" s="138">
        <v>715988.4</v>
      </c>
      <c r="L30" s="138"/>
      <c r="M30" s="138"/>
      <c r="N30" s="138"/>
      <c r="O30" s="138"/>
      <c r="P30" s="138"/>
      <c r="Q30" s="138"/>
      <c r="R30" s="138"/>
      <c r="S30" s="141"/>
      <c r="T30" s="163">
        <v>374370</v>
      </c>
      <c r="U30" s="138">
        <v>1348.75</v>
      </c>
      <c r="V30" s="138">
        <v>62545.599999999999</v>
      </c>
      <c r="W30" s="138">
        <v>0</v>
      </c>
      <c r="X30" s="138">
        <v>0</v>
      </c>
      <c r="Y30" s="138">
        <v>0</v>
      </c>
      <c r="Z30" s="138">
        <v>50590.03</v>
      </c>
      <c r="AA30" s="138">
        <v>14911</v>
      </c>
      <c r="AB30" s="138"/>
      <c r="AC30" s="138"/>
      <c r="AD30" s="138"/>
      <c r="AE30" s="138"/>
      <c r="AF30" s="168"/>
      <c r="AG30" s="137">
        <v>561695</v>
      </c>
      <c r="AH30" s="149">
        <v>107336.88</v>
      </c>
      <c r="AI30" s="149">
        <v>263011.43000000011</v>
      </c>
      <c r="AJ30" s="149">
        <v>56908.56</v>
      </c>
      <c r="AK30" s="149">
        <v>97862.04</v>
      </c>
      <c r="AL30" s="149">
        <v>0</v>
      </c>
      <c r="AM30" s="149">
        <v>0</v>
      </c>
      <c r="AN30" s="149">
        <v>0</v>
      </c>
      <c r="AO30" s="154"/>
      <c r="AP30" s="154"/>
      <c r="AQ30" s="154"/>
      <c r="AR30" s="154"/>
      <c r="AS30" s="155"/>
      <c r="AT30" s="158"/>
      <c r="AZ30" s="19"/>
      <c r="BA30" s="19"/>
      <c r="BB30" s="22"/>
      <c r="BC30" s="22"/>
      <c r="BD30" s="22"/>
      <c r="BE30" s="22"/>
      <c r="BF30" s="22"/>
      <c r="BG30" s="19"/>
      <c r="BH30" s="19"/>
      <c r="BI30" s="19"/>
      <c r="BJ30" s="19"/>
      <c r="BK30" s="19"/>
      <c r="BL30" s="19"/>
      <c r="BM30" s="19"/>
      <c r="BN30" s="19"/>
      <c r="BO30" s="22"/>
      <c r="BP30" s="22"/>
      <c r="BQ30" s="22"/>
      <c r="BR30" s="22"/>
      <c r="BS30" s="22"/>
      <c r="BT30" s="19"/>
      <c r="BU30" s="19"/>
      <c r="BV30" s="19"/>
      <c r="BW30" s="19"/>
      <c r="BX30" s="19"/>
      <c r="BY30" s="19"/>
      <c r="BZ30" s="19"/>
      <c r="CA30" s="19"/>
      <c r="CB30" s="22"/>
      <c r="CC30" s="22"/>
      <c r="CD30" s="22"/>
      <c r="CE30" s="22"/>
      <c r="CF30" s="22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</row>
    <row r="31" spans="1:131" x14ac:dyDescent="0.25">
      <c r="A31" s="75"/>
      <c r="B31" s="72" t="s">
        <v>23</v>
      </c>
      <c r="C31" s="58">
        <f>C30</f>
        <v>1655579.1000002711</v>
      </c>
      <c r="D31" s="58">
        <f t="shared" si="11"/>
        <v>1399755.9</v>
      </c>
      <c r="E31" s="17">
        <f t="shared" si="12"/>
        <v>0.84547811699227826</v>
      </c>
      <c r="F31" s="25"/>
      <c r="G31" s="34">
        <f>+G30</f>
        <v>719514.10000027099</v>
      </c>
      <c r="H31" s="36">
        <f>+H30</f>
        <v>29253.21</v>
      </c>
      <c r="I31" s="36">
        <f t="shared" ref="I31:AS31" si="15">+I30</f>
        <v>0</v>
      </c>
      <c r="J31" s="36">
        <f t="shared" si="15"/>
        <v>0</v>
      </c>
      <c r="K31" s="36">
        <f t="shared" si="15"/>
        <v>715988.4</v>
      </c>
      <c r="L31" s="36">
        <f t="shared" si="15"/>
        <v>0</v>
      </c>
      <c r="M31" s="36">
        <f t="shared" si="15"/>
        <v>0</v>
      </c>
      <c r="N31" s="36">
        <f t="shared" si="15"/>
        <v>0</v>
      </c>
      <c r="O31" s="36">
        <f t="shared" si="15"/>
        <v>0</v>
      </c>
      <c r="P31" s="36">
        <f t="shared" si="15"/>
        <v>0</v>
      </c>
      <c r="Q31" s="36">
        <f t="shared" si="15"/>
        <v>0</v>
      </c>
      <c r="R31" s="36">
        <f t="shared" si="15"/>
        <v>0</v>
      </c>
      <c r="S31" s="39">
        <f t="shared" si="15"/>
        <v>0</v>
      </c>
      <c r="T31" s="34">
        <f t="shared" si="15"/>
        <v>374370</v>
      </c>
      <c r="U31" s="36">
        <f t="shared" si="15"/>
        <v>1348.75</v>
      </c>
      <c r="V31" s="36">
        <f t="shared" si="15"/>
        <v>62545.599999999999</v>
      </c>
      <c r="W31" s="36">
        <f t="shared" si="15"/>
        <v>0</v>
      </c>
      <c r="X31" s="36">
        <f t="shared" si="15"/>
        <v>0</v>
      </c>
      <c r="Y31" s="36">
        <f t="shared" si="15"/>
        <v>0</v>
      </c>
      <c r="Z31" s="36">
        <f t="shared" si="15"/>
        <v>50590.03</v>
      </c>
      <c r="AA31" s="36">
        <f t="shared" si="15"/>
        <v>14911</v>
      </c>
      <c r="AB31" s="36">
        <f t="shared" ref="AB31" si="16">+AB30</f>
        <v>0</v>
      </c>
      <c r="AC31" s="36">
        <f t="shared" si="15"/>
        <v>0</v>
      </c>
      <c r="AD31" s="36">
        <f t="shared" si="15"/>
        <v>0</v>
      </c>
      <c r="AE31" s="36">
        <f t="shared" si="15"/>
        <v>0</v>
      </c>
      <c r="AF31" s="33">
        <f t="shared" si="15"/>
        <v>0</v>
      </c>
      <c r="AG31" s="34">
        <f t="shared" si="15"/>
        <v>561695</v>
      </c>
      <c r="AH31" s="36">
        <v>107336.88</v>
      </c>
      <c r="AI31" s="36">
        <v>263011.43000000011</v>
      </c>
      <c r="AJ31" s="36">
        <v>56908.56</v>
      </c>
      <c r="AK31" s="36">
        <v>97862.04</v>
      </c>
      <c r="AL31" s="36">
        <f t="shared" si="15"/>
        <v>0</v>
      </c>
      <c r="AM31" s="36">
        <f t="shared" si="15"/>
        <v>0</v>
      </c>
      <c r="AN31" s="36">
        <f t="shared" si="15"/>
        <v>0</v>
      </c>
      <c r="AO31" s="36">
        <f t="shared" si="15"/>
        <v>0</v>
      </c>
      <c r="AP31" s="36">
        <f t="shared" si="15"/>
        <v>0</v>
      </c>
      <c r="AQ31" s="36">
        <f t="shared" si="15"/>
        <v>0</v>
      </c>
      <c r="AR31" s="36">
        <f t="shared" si="15"/>
        <v>0</v>
      </c>
      <c r="AS31" s="33">
        <f t="shared" si="15"/>
        <v>0</v>
      </c>
      <c r="AT31" s="158"/>
      <c r="AZ31" s="19"/>
      <c r="BA31" s="19"/>
      <c r="BB31" s="69"/>
      <c r="BC31" s="69"/>
      <c r="BD31" s="69"/>
      <c r="BE31" s="69"/>
      <c r="BF31" s="69"/>
      <c r="BG31" s="19"/>
      <c r="BH31" s="19"/>
      <c r="BI31" s="19"/>
      <c r="BJ31" s="19"/>
      <c r="BK31" s="19"/>
      <c r="BL31" s="19"/>
      <c r="BM31" s="19"/>
      <c r="BN31" s="19"/>
      <c r="BO31" s="69"/>
      <c r="BP31" s="69"/>
      <c r="BQ31" s="69"/>
      <c r="BR31" s="69"/>
      <c r="BS31" s="69"/>
      <c r="BT31" s="19"/>
      <c r="BU31" s="19"/>
      <c r="BV31" s="19"/>
      <c r="BW31" s="19"/>
      <c r="BX31" s="19"/>
      <c r="BY31" s="19"/>
      <c r="BZ31" s="19"/>
      <c r="CA31" s="19"/>
      <c r="CB31" s="69"/>
      <c r="CC31" s="69"/>
      <c r="CD31" s="69"/>
      <c r="CE31" s="69"/>
      <c r="CF31" s="6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</row>
    <row r="32" spans="1:131" s="15" customFormat="1" ht="15.75" thickBot="1" x14ac:dyDescent="0.3">
      <c r="A32" s="76"/>
      <c r="B32" s="77" t="s">
        <v>24</v>
      </c>
      <c r="C32" s="59">
        <f>+C29+C31</f>
        <v>3741361.1000002711</v>
      </c>
      <c r="D32" s="59">
        <f t="shared" si="11"/>
        <v>2790330.9999999995</v>
      </c>
      <c r="E32" s="18">
        <f t="shared" si="12"/>
        <v>0.74580638580964487</v>
      </c>
      <c r="F32" s="25"/>
      <c r="G32" s="35">
        <f>+G29+G31</f>
        <v>719514.10000027099</v>
      </c>
      <c r="H32" s="37">
        <f t="shared" ref="H32:AS32" si="17">+H29+H31</f>
        <v>29253.21</v>
      </c>
      <c r="I32" s="37">
        <f t="shared" si="17"/>
        <v>0</v>
      </c>
      <c r="J32" s="37">
        <f t="shared" si="17"/>
        <v>0</v>
      </c>
      <c r="K32" s="37">
        <f t="shared" si="17"/>
        <v>715988.4</v>
      </c>
      <c r="L32" s="37">
        <f t="shared" si="17"/>
        <v>0</v>
      </c>
      <c r="M32" s="37">
        <f t="shared" si="17"/>
        <v>0</v>
      </c>
      <c r="N32" s="37">
        <f t="shared" si="17"/>
        <v>0</v>
      </c>
      <c r="O32" s="37">
        <f t="shared" si="17"/>
        <v>0</v>
      </c>
      <c r="P32" s="37">
        <f t="shared" si="17"/>
        <v>0</v>
      </c>
      <c r="Q32" s="37">
        <f t="shared" si="17"/>
        <v>0</v>
      </c>
      <c r="R32" s="37">
        <f t="shared" si="17"/>
        <v>0</v>
      </c>
      <c r="S32" s="40">
        <f t="shared" si="17"/>
        <v>0</v>
      </c>
      <c r="T32" s="35">
        <f t="shared" si="17"/>
        <v>374370</v>
      </c>
      <c r="U32" s="37">
        <f t="shared" si="17"/>
        <v>1348.75</v>
      </c>
      <c r="V32" s="37">
        <f t="shared" si="17"/>
        <v>62545.599999999999</v>
      </c>
      <c r="W32" s="37">
        <f t="shared" si="17"/>
        <v>0</v>
      </c>
      <c r="X32" s="37">
        <f t="shared" si="17"/>
        <v>0</v>
      </c>
      <c r="Y32" s="37">
        <f t="shared" si="17"/>
        <v>0</v>
      </c>
      <c r="Z32" s="37">
        <f t="shared" si="17"/>
        <v>50590.03</v>
      </c>
      <c r="AA32" s="37">
        <f t="shared" si="17"/>
        <v>14911</v>
      </c>
      <c r="AB32" s="37">
        <f t="shared" ref="AB32" si="18">+AB29+AB31</f>
        <v>0</v>
      </c>
      <c r="AC32" s="37">
        <f t="shared" si="17"/>
        <v>0</v>
      </c>
      <c r="AD32" s="37">
        <f t="shared" si="17"/>
        <v>0</v>
      </c>
      <c r="AE32" s="37">
        <f t="shared" si="17"/>
        <v>0</v>
      </c>
      <c r="AF32" s="38">
        <f t="shared" si="17"/>
        <v>0</v>
      </c>
      <c r="AG32" s="35">
        <f t="shared" si="17"/>
        <v>2647477</v>
      </c>
      <c r="AH32" s="37">
        <f>+AH29+AH31</f>
        <v>388866.47</v>
      </c>
      <c r="AI32" s="37">
        <f t="shared" si="17"/>
        <v>296119.43000000011</v>
      </c>
      <c r="AJ32" s="37">
        <f t="shared" si="17"/>
        <v>92928.17</v>
      </c>
      <c r="AK32" s="37">
        <f t="shared" si="17"/>
        <v>453102.62</v>
      </c>
      <c r="AL32" s="37">
        <f t="shared" si="17"/>
        <v>404068.88</v>
      </c>
      <c r="AM32" s="37">
        <f>+AM29+AM31</f>
        <v>266844.44</v>
      </c>
      <c r="AN32" s="37">
        <f t="shared" si="17"/>
        <v>13764</v>
      </c>
      <c r="AO32" s="37">
        <f t="shared" si="17"/>
        <v>0</v>
      </c>
      <c r="AP32" s="37">
        <f t="shared" si="17"/>
        <v>0</v>
      </c>
      <c r="AQ32" s="37">
        <f t="shared" si="17"/>
        <v>0</v>
      </c>
      <c r="AR32" s="37">
        <f t="shared" si="17"/>
        <v>0</v>
      </c>
      <c r="AS32" s="38">
        <f t="shared" si="17"/>
        <v>0</v>
      </c>
      <c r="AT32" s="158"/>
      <c r="AZ32" s="70"/>
      <c r="BA32" s="70"/>
      <c r="BB32" s="69"/>
      <c r="BC32" s="69"/>
      <c r="BD32" s="69"/>
      <c r="BE32" s="69"/>
      <c r="BF32" s="69"/>
      <c r="BG32" s="70"/>
      <c r="BH32" s="70"/>
      <c r="BI32" s="70"/>
      <c r="BJ32" s="70"/>
      <c r="BK32" s="70"/>
      <c r="BL32" s="70"/>
      <c r="BM32" s="70"/>
      <c r="BN32" s="70"/>
      <c r="BO32" s="69"/>
      <c r="BP32" s="69"/>
      <c r="BQ32" s="69"/>
      <c r="BR32" s="69"/>
      <c r="BS32" s="69"/>
      <c r="BT32" s="70"/>
      <c r="BU32" s="70"/>
      <c r="BV32" s="70"/>
      <c r="BW32" s="70"/>
      <c r="BX32" s="70"/>
      <c r="BY32" s="70"/>
      <c r="BZ32" s="70"/>
      <c r="CA32" s="70"/>
      <c r="CB32" s="69"/>
      <c r="CC32" s="69"/>
      <c r="CD32" s="69"/>
      <c r="CE32" s="69"/>
      <c r="CF32" s="69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</row>
    <row r="33" spans="1:131" x14ac:dyDescent="0.25">
      <c r="G33" s="42"/>
      <c r="H33" s="42"/>
      <c r="I33" s="42"/>
      <c r="J33" s="42"/>
      <c r="K33" s="42"/>
      <c r="L33" s="42"/>
      <c r="M33" s="42"/>
      <c r="N33" s="42"/>
      <c r="O33" s="42"/>
      <c r="P33" s="19"/>
      <c r="Q33" s="19"/>
      <c r="R33" s="19"/>
      <c r="S33" s="42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</row>
    <row r="34" spans="1:131" x14ac:dyDescent="0.25">
      <c r="P34" s="142"/>
      <c r="Q34" s="142"/>
      <c r="R34" s="142"/>
      <c r="S34" s="142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2"/>
      <c r="AF34" s="142"/>
      <c r="AG34" s="173"/>
      <c r="AH34" s="159"/>
      <c r="AI34" s="159"/>
      <c r="AJ34" s="143"/>
      <c r="AK34" s="142"/>
      <c r="AL34" s="142"/>
      <c r="AM34" s="142"/>
      <c r="AN34" s="142"/>
      <c r="AO34" s="142"/>
      <c r="AP34" s="142"/>
      <c r="AQ34" s="142"/>
      <c r="AR34" s="142"/>
      <c r="AS34" s="142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</row>
    <row r="35" spans="1:131" ht="15.75" thickBot="1" x14ac:dyDescent="0.3">
      <c r="A35" s="15" t="s">
        <v>38</v>
      </c>
      <c r="B35" s="53"/>
      <c r="C35" s="53"/>
      <c r="D35" s="53"/>
      <c r="E35" s="53"/>
      <c r="P35" s="142"/>
      <c r="Q35" s="142"/>
      <c r="R35" s="142"/>
      <c r="S35" s="142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2"/>
      <c r="AF35" s="142"/>
      <c r="AG35" s="173"/>
      <c r="AH35" s="173"/>
      <c r="AI35" s="159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</row>
    <row r="36" spans="1:131" x14ac:dyDescent="0.25">
      <c r="A36" s="178" t="s">
        <v>54</v>
      </c>
      <c r="B36" s="183" t="s">
        <v>42</v>
      </c>
      <c r="C36" s="78" t="s">
        <v>43</v>
      </c>
      <c r="D36" s="78" t="s">
        <v>57</v>
      </c>
      <c r="E36" s="78" t="s">
        <v>58</v>
      </c>
      <c r="F36" s="78" t="s">
        <v>59</v>
      </c>
      <c r="G36" s="78" t="s">
        <v>61</v>
      </c>
      <c r="H36" s="78" t="s">
        <v>63</v>
      </c>
      <c r="I36" s="78" t="s">
        <v>64</v>
      </c>
      <c r="J36" s="184" t="s">
        <v>28</v>
      </c>
      <c r="K36" s="79" t="s">
        <v>60</v>
      </c>
      <c r="L36" s="165"/>
      <c r="M36" s="165"/>
      <c r="N36" s="165"/>
      <c r="P36" s="71"/>
      <c r="Q36" s="160"/>
      <c r="R36" s="71"/>
      <c r="S36" s="71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71"/>
      <c r="AF36" s="71"/>
      <c r="AG36" s="144"/>
      <c r="AH36" s="144"/>
      <c r="AI36" s="144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42"/>
      <c r="AZ36" s="19"/>
      <c r="BA36" s="19"/>
      <c r="BB36" s="71"/>
      <c r="BC36" s="71"/>
      <c r="BD36" s="71"/>
      <c r="BE36" s="71"/>
      <c r="BF36" s="71"/>
      <c r="BG36" s="19"/>
      <c r="BH36" s="19"/>
      <c r="BI36" s="19"/>
      <c r="BJ36" s="19"/>
      <c r="BK36" s="19"/>
      <c r="BL36" s="19"/>
      <c r="BM36" s="19"/>
      <c r="BN36" s="19"/>
      <c r="BO36" s="71"/>
      <c r="BP36" s="71"/>
      <c r="BQ36" s="71"/>
      <c r="BR36" s="71"/>
      <c r="BS36" s="71"/>
      <c r="BT36" s="19"/>
      <c r="BU36" s="19"/>
      <c r="BV36" s="19"/>
      <c r="BW36" s="19"/>
      <c r="BX36" s="19"/>
      <c r="BY36" s="19"/>
      <c r="BZ36" s="19"/>
      <c r="CA36" s="19"/>
      <c r="CB36" s="71"/>
      <c r="CC36" s="71"/>
      <c r="CD36" s="71"/>
      <c r="CE36" s="71"/>
      <c r="CF36" s="71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</row>
    <row r="37" spans="1:131" x14ac:dyDescent="0.25">
      <c r="A37" s="179" t="s">
        <v>39</v>
      </c>
      <c r="B37" s="185">
        <f>+C20</f>
        <v>65870260.008461535</v>
      </c>
      <c r="C37" s="32">
        <f t="shared" ref="C37:I37" si="19">+H20+U20+AH20+AU20+BH20+BU20</f>
        <v>4453020.03</v>
      </c>
      <c r="D37" s="32">
        <f t="shared" si="19"/>
        <v>4778368.41</v>
      </c>
      <c r="E37" s="32">
        <f t="shared" si="19"/>
        <v>5532942.4700000007</v>
      </c>
      <c r="F37" s="32">
        <f t="shared" si="19"/>
        <v>5826097.8399999989</v>
      </c>
      <c r="G37" s="32">
        <f t="shared" si="19"/>
        <v>5580027.0199999986</v>
      </c>
      <c r="H37" s="32">
        <f t="shared" si="19"/>
        <v>6651822.3500000024</v>
      </c>
      <c r="I37" s="32">
        <f t="shared" si="19"/>
        <v>4894009.66</v>
      </c>
      <c r="J37" s="177">
        <f>C37+D37+E37+F37+G37+H37+I37</f>
        <v>37716287.780000001</v>
      </c>
      <c r="K37" s="189">
        <f>J37/B37</f>
        <v>0.57258446793978124</v>
      </c>
      <c r="L37" s="57"/>
      <c r="M37" s="57"/>
      <c r="N37" s="57"/>
      <c r="P37" s="145"/>
      <c r="Q37" s="159"/>
      <c r="R37" s="148"/>
      <c r="S37" s="148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74"/>
      <c r="AH37" s="174"/>
      <c r="AI37" s="174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42"/>
      <c r="BB37" s="43"/>
      <c r="BC37" s="43"/>
      <c r="BD37" s="43"/>
      <c r="BE37" s="43"/>
      <c r="BF37" s="43"/>
      <c r="BO37" s="43"/>
      <c r="BP37" s="43"/>
      <c r="BQ37" s="43"/>
      <c r="BR37" s="43"/>
      <c r="BS37" s="43"/>
      <c r="CB37" s="43"/>
      <c r="CC37" s="43"/>
      <c r="CD37" s="43"/>
      <c r="CE37" s="43"/>
      <c r="CF37" s="43"/>
    </row>
    <row r="38" spans="1:131" x14ac:dyDescent="0.25">
      <c r="A38" s="179" t="s">
        <v>40</v>
      </c>
      <c r="B38" s="185">
        <f>+C12</f>
        <v>5890760</v>
      </c>
      <c r="C38" s="32">
        <f t="shared" ref="C38:I38" si="20">+U12+AH12+AU12+BH12+BU12</f>
        <v>67270</v>
      </c>
      <c r="D38" s="32">
        <f t="shared" si="20"/>
        <v>0</v>
      </c>
      <c r="E38" s="32">
        <f t="shared" si="20"/>
        <v>60753.8</v>
      </c>
      <c r="F38" s="32">
        <f t="shared" si="20"/>
        <v>159067.20000000001</v>
      </c>
      <c r="G38" s="32">
        <f t="shared" si="20"/>
        <v>329628.97000000003</v>
      </c>
      <c r="H38" s="32">
        <f t="shared" si="20"/>
        <v>609556.74</v>
      </c>
      <c r="I38" s="32">
        <f t="shared" si="20"/>
        <v>193117.75</v>
      </c>
      <c r="J38" s="177">
        <f t="shared" ref="J38:J49" si="21">C38+D38+E38+F38+G38+H38+I38</f>
        <v>1419394.46</v>
      </c>
      <c r="K38" s="189">
        <f>J38/B38</f>
        <v>0.24095268861742797</v>
      </c>
      <c r="L38" s="57"/>
      <c r="M38" s="57"/>
      <c r="N38" s="57"/>
      <c r="P38" s="145"/>
      <c r="Q38" s="159"/>
      <c r="R38" s="148"/>
      <c r="S38" s="148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76"/>
      <c r="AH38" s="176"/>
      <c r="AI38" s="176"/>
      <c r="AJ38" s="176"/>
      <c r="AK38" s="145"/>
      <c r="AL38" s="145"/>
      <c r="AM38" s="145"/>
      <c r="AN38" s="145"/>
      <c r="AO38" s="145"/>
      <c r="AP38" s="145"/>
      <c r="AQ38" s="145"/>
      <c r="AR38" s="145"/>
      <c r="AS38" s="145"/>
      <c r="AT38" s="42"/>
      <c r="BB38" s="43"/>
      <c r="BC38" s="43"/>
      <c r="BD38" s="43"/>
      <c r="BE38" s="43"/>
      <c r="BF38" s="43"/>
      <c r="BO38" s="43"/>
      <c r="BP38" s="43"/>
      <c r="BQ38" s="43"/>
      <c r="BR38" s="43"/>
      <c r="BS38" s="43"/>
      <c r="CB38" s="43"/>
      <c r="CC38" s="43"/>
      <c r="CD38" s="43"/>
      <c r="CE38" s="43"/>
      <c r="CF38" s="43"/>
    </row>
    <row r="39" spans="1:131" x14ac:dyDescent="0.25">
      <c r="A39" s="180" t="s">
        <v>28</v>
      </c>
      <c r="B39" s="186">
        <f t="shared" ref="B39:H39" si="22">SUM(B37:B38)</f>
        <v>71761020.008461535</v>
      </c>
      <c r="C39" s="54">
        <f t="shared" si="22"/>
        <v>4520290.03</v>
      </c>
      <c r="D39" s="54">
        <f t="shared" si="22"/>
        <v>4778368.41</v>
      </c>
      <c r="E39" s="54">
        <f t="shared" si="22"/>
        <v>5593696.2700000005</v>
      </c>
      <c r="F39" s="54">
        <f t="shared" si="22"/>
        <v>5985165.0399999991</v>
      </c>
      <c r="G39" s="54">
        <f t="shared" si="22"/>
        <v>5909655.9899999984</v>
      </c>
      <c r="H39" s="54">
        <f t="shared" si="22"/>
        <v>7261379.0900000026</v>
      </c>
      <c r="I39" s="54">
        <f t="shared" ref="I39" si="23">SUM(I37:I38)</f>
        <v>5087127.41</v>
      </c>
      <c r="J39" s="169">
        <f t="shared" si="21"/>
        <v>39135682.239999995</v>
      </c>
      <c r="K39" s="190">
        <f>J39/B39</f>
        <v>0.54536128716377497</v>
      </c>
      <c r="L39" s="164"/>
      <c r="M39" s="164"/>
      <c r="N39" s="164"/>
      <c r="P39" s="145"/>
      <c r="Q39" s="159"/>
      <c r="R39" s="148"/>
      <c r="S39" s="148"/>
      <c r="T39" s="146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74"/>
      <c r="AH39" s="174"/>
      <c r="AI39" s="174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42"/>
      <c r="BB39" s="43"/>
      <c r="BC39" s="43"/>
      <c r="BD39" s="43"/>
      <c r="BE39" s="43"/>
      <c r="BF39" s="43"/>
      <c r="BO39" s="43"/>
      <c r="BP39" s="43"/>
      <c r="BQ39" s="43"/>
      <c r="BR39" s="43"/>
      <c r="BS39" s="43"/>
      <c r="CB39" s="43"/>
      <c r="CC39" s="43"/>
      <c r="CD39" s="43"/>
      <c r="CE39" s="43"/>
      <c r="CF39" s="43"/>
    </row>
    <row r="40" spans="1:131" x14ac:dyDescent="0.25">
      <c r="A40" s="179"/>
      <c r="B40" s="80"/>
      <c r="C40" s="52"/>
      <c r="D40" s="52"/>
      <c r="E40" s="52"/>
      <c r="F40" s="52"/>
      <c r="G40" s="52"/>
      <c r="H40" s="52"/>
      <c r="I40" s="52"/>
      <c r="J40" s="177"/>
      <c r="K40" s="189"/>
      <c r="L40" s="145"/>
      <c r="M40" s="145"/>
      <c r="N40" s="145"/>
      <c r="P40" s="145"/>
      <c r="Q40" s="159"/>
      <c r="R40" s="145"/>
      <c r="S40" s="145"/>
      <c r="T40" s="145"/>
      <c r="U40" s="145"/>
      <c r="V40" s="145"/>
      <c r="W40" s="147"/>
      <c r="X40" s="147"/>
      <c r="Y40" s="147"/>
      <c r="Z40" s="147"/>
      <c r="AA40" s="147"/>
      <c r="AB40" s="145"/>
      <c r="AC40" s="145"/>
      <c r="AD40" s="145"/>
      <c r="AE40" s="145"/>
      <c r="AF40" s="145"/>
      <c r="AG40" s="174"/>
      <c r="AH40" s="175"/>
      <c r="AI40" s="175"/>
      <c r="AJ40" s="148"/>
      <c r="AK40" s="148"/>
      <c r="AL40" s="148"/>
      <c r="AM40" s="148"/>
      <c r="AN40" s="148"/>
      <c r="AO40" s="146"/>
      <c r="AP40" s="146"/>
      <c r="AQ40" s="146"/>
      <c r="AR40" s="146"/>
      <c r="AS40" s="146"/>
      <c r="AT40" s="210"/>
      <c r="BB40" s="44"/>
      <c r="BC40" s="44"/>
      <c r="BD40" s="44"/>
      <c r="BE40" s="44"/>
      <c r="BF40" s="44"/>
      <c r="BO40" s="44"/>
      <c r="BP40" s="44"/>
      <c r="BQ40" s="44"/>
      <c r="BR40" s="44"/>
      <c r="BS40" s="44"/>
      <c r="CB40" s="44"/>
      <c r="CC40" s="44"/>
      <c r="CD40" s="44"/>
      <c r="CE40" s="44"/>
      <c r="CF40" s="44"/>
    </row>
    <row r="41" spans="1:131" x14ac:dyDescent="0.25">
      <c r="A41" s="181" t="s">
        <v>41</v>
      </c>
      <c r="B41" s="80"/>
      <c r="C41" s="170"/>
      <c r="D41" s="170"/>
      <c r="E41" s="52"/>
      <c r="F41" s="52"/>
      <c r="G41" s="52"/>
      <c r="H41" s="52"/>
      <c r="I41" s="52"/>
      <c r="J41" s="177"/>
      <c r="K41" s="189"/>
      <c r="L41" s="145"/>
      <c r="M41" s="145"/>
      <c r="N41" s="145"/>
      <c r="P41" s="44"/>
      <c r="Q41" s="159"/>
      <c r="R41" s="44"/>
      <c r="S41" s="44"/>
      <c r="T41" s="44"/>
      <c r="U41" s="44"/>
      <c r="V41" s="44"/>
      <c r="W41" s="49"/>
      <c r="X41" s="49"/>
      <c r="Y41" s="49"/>
      <c r="Z41" s="49"/>
      <c r="AA41" s="49"/>
      <c r="AB41" s="44"/>
      <c r="AC41" s="44"/>
      <c r="AD41" s="44"/>
      <c r="AE41" s="44"/>
      <c r="AF41" s="44"/>
      <c r="AG41" s="49"/>
      <c r="AH41" s="45"/>
      <c r="AI41" s="45"/>
      <c r="AJ41" s="45"/>
      <c r="AK41" s="45"/>
      <c r="AL41" s="45"/>
      <c r="AM41" s="45"/>
      <c r="AN41" s="45"/>
      <c r="AO41" s="209"/>
      <c r="AP41" s="209"/>
      <c r="AQ41" s="209"/>
      <c r="AR41" s="209"/>
      <c r="AS41" s="209"/>
      <c r="AT41" s="210"/>
      <c r="BB41" s="44"/>
      <c r="BC41" s="44"/>
      <c r="BD41" s="44"/>
      <c r="BE41" s="44"/>
      <c r="BF41" s="44"/>
      <c r="BO41" s="44"/>
      <c r="BP41" s="44"/>
      <c r="BQ41" s="44"/>
      <c r="BR41" s="44"/>
      <c r="BS41" s="44"/>
      <c r="CB41" s="44"/>
      <c r="CC41" s="44"/>
      <c r="CD41" s="44"/>
      <c r="CE41" s="44"/>
      <c r="CF41" s="44"/>
    </row>
    <row r="42" spans="1:131" x14ac:dyDescent="0.25">
      <c r="A42" s="179" t="s">
        <v>39</v>
      </c>
      <c r="B42" s="185">
        <f>+C31</f>
        <v>1655579.1000002711</v>
      </c>
      <c r="C42" s="171">
        <f>+H31+U31+AH31</f>
        <v>137938.84</v>
      </c>
      <c r="D42" s="171">
        <f t="shared" ref="D42:E42" si="24">+I31+V31+AI31</f>
        <v>325557.03000000009</v>
      </c>
      <c r="E42" s="171">
        <f t="shared" si="24"/>
        <v>56908.56</v>
      </c>
      <c r="F42" s="171">
        <f>+K31+X31+AK31</f>
        <v>813850.44000000006</v>
      </c>
      <c r="G42" s="171">
        <f>+L31+Y31+AL31</f>
        <v>0</v>
      </c>
      <c r="H42" s="171">
        <f>+M31+Z31+AM31</f>
        <v>50590.03</v>
      </c>
      <c r="I42" s="171">
        <f>+N31+AA31+AN31</f>
        <v>14911</v>
      </c>
      <c r="J42" s="177">
        <f t="shared" si="21"/>
        <v>1399755.9000000001</v>
      </c>
      <c r="K42" s="189">
        <f>J42/B42</f>
        <v>0.84547811699227837</v>
      </c>
      <c r="L42" s="57"/>
      <c r="M42" s="57"/>
      <c r="N42" s="57"/>
      <c r="P42" s="44"/>
      <c r="Q42" s="159"/>
      <c r="R42" s="44"/>
      <c r="S42" s="44"/>
      <c r="T42" s="44"/>
      <c r="U42" s="44"/>
      <c r="V42" s="45"/>
      <c r="W42" s="46"/>
      <c r="X42" s="46"/>
      <c r="Y42" s="46"/>
      <c r="Z42" s="46"/>
      <c r="AA42" s="46"/>
      <c r="AB42" s="44"/>
      <c r="AC42" s="44"/>
      <c r="AD42" s="44"/>
      <c r="AE42" s="44"/>
      <c r="AF42" s="44"/>
      <c r="AG42" s="46"/>
      <c r="AH42" s="44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10"/>
      <c r="BB42" s="44"/>
      <c r="BC42" s="44"/>
      <c r="BD42" s="44"/>
      <c r="BE42" s="44"/>
      <c r="BF42" s="44"/>
      <c r="BO42" s="44"/>
      <c r="BP42" s="44"/>
      <c r="BQ42" s="44"/>
      <c r="BR42" s="44"/>
      <c r="BS42" s="44"/>
      <c r="CB42" s="44"/>
      <c r="CC42" s="44"/>
      <c r="CD42" s="44"/>
      <c r="CE42" s="44"/>
      <c r="CF42" s="44"/>
    </row>
    <row r="43" spans="1:131" x14ac:dyDescent="0.25">
      <c r="A43" s="179" t="s">
        <v>40</v>
      </c>
      <c r="B43" s="185">
        <f>+C29</f>
        <v>2085782</v>
      </c>
      <c r="C43" s="171">
        <f t="shared" ref="C43:I43" si="25">+H29+U29+AH29</f>
        <v>281529.58999999997</v>
      </c>
      <c r="D43" s="171">
        <f t="shared" si="25"/>
        <v>33108</v>
      </c>
      <c r="E43" s="171">
        <f t="shared" si="25"/>
        <v>36019.61</v>
      </c>
      <c r="F43" s="171">
        <f t="shared" si="25"/>
        <v>355240.58</v>
      </c>
      <c r="G43" s="171">
        <f t="shared" si="25"/>
        <v>404068.88</v>
      </c>
      <c r="H43" s="171">
        <f t="shared" si="25"/>
        <v>266844.44</v>
      </c>
      <c r="I43" s="171">
        <f t="shared" si="25"/>
        <v>13764</v>
      </c>
      <c r="J43" s="177">
        <f t="shared" si="21"/>
        <v>1390575.1</v>
      </c>
      <c r="K43" s="189">
        <f>J43/B43</f>
        <v>0.66669244436858699</v>
      </c>
      <c r="L43" s="57"/>
      <c r="M43" s="57"/>
      <c r="N43" s="57"/>
      <c r="P43" s="44"/>
      <c r="Q43" s="159"/>
      <c r="R43" s="44"/>
      <c r="S43" s="44"/>
      <c r="T43" s="44"/>
      <c r="U43" s="44"/>
      <c r="V43" s="45"/>
      <c r="W43" s="46"/>
      <c r="X43" s="46"/>
      <c r="Y43" s="46"/>
      <c r="Z43" s="46"/>
      <c r="AA43" s="46"/>
      <c r="AB43" s="44"/>
      <c r="AC43" s="44"/>
      <c r="AD43" s="44"/>
      <c r="AE43" s="44"/>
      <c r="AF43" s="44"/>
      <c r="AG43" s="46"/>
      <c r="AH43" s="44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10"/>
      <c r="BB43" s="44"/>
      <c r="BC43" s="44"/>
      <c r="BD43" s="44"/>
      <c r="BE43" s="44"/>
      <c r="BF43" s="44"/>
      <c r="BO43" s="44"/>
      <c r="BP43" s="44"/>
      <c r="BQ43" s="44"/>
      <c r="BR43" s="44"/>
      <c r="BS43" s="44"/>
      <c r="CB43" s="44"/>
      <c r="CC43" s="44"/>
      <c r="CD43" s="44"/>
      <c r="CE43" s="44"/>
      <c r="CF43" s="44"/>
    </row>
    <row r="44" spans="1:131" x14ac:dyDescent="0.25">
      <c r="A44" s="180" t="s">
        <v>28</v>
      </c>
      <c r="B44" s="186">
        <f t="shared" ref="B44:H44" si="26">SUM(B42:B43)</f>
        <v>3741361.1000002711</v>
      </c>
      <c r="C44" s="169">
        <f t="shared" si="26"/>
        <v>419468.42999999993</v>
      </c>
      <c r="D44" s="169">
        <f t="shared" si="26"/>
        <v>358665.03000000009</v>
      </c>
      <c r="E44" s="169">
        <f t="shared" si="26"/>
        <v>92928.17</v>
      </c>
      <c r="F44" s="169">
        <f t="shared" si="26"/>
        <v>1169091.02</v>
      </c>
      <c r="G44" s="169">
        <f t="shared" si="26"/>
        <v>404068.88</v>
      </c>
      <c r="H44" s="169">
        <f t="shared" si="26"/>
        <v>317434.46999999997</v>
      </c>
      <c r="I44" s="169">
        <f t="shared" ref="I44" si="27">SUM(I42:I43)</f>
        <v>28675</v>
      </c>
      <c r="J44" s="169">
        <f t="shared" si="21"/>
        <v>2790331</v>
      </c>
      <c r="K44" s="190">
        <f>J44/B44</f>
        <v>0.74580638580964498</v>
      </c>
      <c r="L44" s="164"/>
      <c r="M44" s="164"/>
      <c r="N44" s="164"/>
      <c r="P44" s="44"/>
      <c r="Q44" s="159"/>
      <c r="R44" s="44"/>
      <c r="S44" s="44"/>
      <c r="T44" s="44"/>
      <c r="U44" s="44"/>
      <c r="V44" s="44"/>
      <c r="W44" s="49"/>
      <c r="X44" s="49"/>
      <c r="Y44" s="49"/>
      <c r="Z44" s="49"/>
      <c r="AA44" s="49"/>
      <c r="AB44" s="44"/>
      <c r="AC44" s="44"/>
      <c r="AD44" s="44"/>
      <c r="AE44" s="44"/>
      <c r="AF44" s="44"/>
      <c r="AG44" s="49"/>
      <c r="AH44" s="45"/>
      <c r="AI44" s="45"/>
      <c r="AJ44" s="45"/>
      <c r="AK44" s="45"/>
      <c r="AL44" s="45"/>
      <c r="AM44" s="45"/>
      <c r="AN44" s="45"/>
      <c r="AO44" s="209"/>
      <c r="AP44" s="209"/>
      <c r="AQ44" s="209"/>
      <c r="AR44" s="209"/>
      <c r="AS44" s="209"/>
      <c r="AT44" s="210"/>
      <c r="BB44" s="44"/>
      <c r="BC44" s="44"/>
      <c r="BD44" s="44"/>
      <c r="BE44" s="44"/>
      <c r="BF44" s="44"/>
      <c r="BO44" s="44"/>
      <c r="BP44" s="44"/>
      <c r="BQ44" s="44"/>
      <c r="BR44" s="44"/>
      <c r="BS44" s="44"/>
      <c r="CB44" s="44"/>
      <c r="CC44" s="44"/>
      <c r="CD44" s="44"/>
      <c r="CE44" s="44"/>
      <c r="CF44" s="44"/>
    </row>
    <row r="45" spans="1:131" x14ac:dyDescent="0.25">
      <c r="A45" s="180"/>
      <c r="B45" s="80"/>
      <c r="C45" s="170"/>
      <c r="D45" s="170"/>
      <c r="E45" s="52"/>
      <c r="F45" s="52"/>
      <c r="G45" s="52"/>
      <c r="H45" s="52"/>
      <c r="I45" s="52"/>
      <c r="J45" s="177"/>
      <c r="K45" s="189"/>
      <c r="L45" s="145"/>
      <c r="M45" s="145"/>
      <c r="N45" s="145"/>
      <c r="P45" s="44"/>
      <c r="Q45" s="159"/>
      <c r="R45" s="44"/>
      <c r="S45" s="44"/>
      <c r="T45" s="44"/>
      <c r="U45" s="44"/>
      <c r="V45" s="44"/>
      <c r="W45" s="49"/>
      <c r="X45" s="49"/>
      <c r="Y45" s="49"/>
      <c r="Z45" s="49"/>
      <c r="AA45" s="49"/>
      <c r="AB45" s="44"/>
      <c r="AC45" s="44"/>
      <c r="AD45" s="44"/>
      <c r="AE45" s="44"/>
      <c r="AF45" s="44"/>
      <c r="AG45" s="49"/>
      <c r="AH45" s="45"/>
      <c r="AI45" s="45"/>
      <c r="AJ45" s="45"/>
      <c r="AK45" s="45"/>
      <c r="AL45" s="45"/>
      <c r="AM45" s="45"/>
      <c r="AN45" s="45"/>
      <c r="AO45" s="209"/>
      <c r="AP45" s="209"/>
      <c r="AQ45" s="209"/>
      <c r="AR45" s="209"/>
      <c r="AS45" s="209"/>
      <c r="AT45" s="210"/>
      <c r="BB45" s="44"/>
      <c r="BC45" s="44"/>
      <c r="BD45" s="44"/>
      <c r="BE45" s="44"/>
      <c r="BF45" s="44"/>
      <c r="BO45" s="44"/>
      <c r="BP45" s="44"/>
      <c r="BQ45" s="44"/>
      <c r="BR45" s="44"/>
      <c r="BS45" s="44"/>
      <c r="CB45" s="44"/>
      <c r="CC45" s="44"/>
      <c r="CD45" s="44"/>
      <c r="CE45" s="44"/>
      <c r="CF45" s="44"/>
    </row>
    <row r="46" spans="1:131" ht="13.9" customHeight="1" x14ac:dyDescent="0.25">
      <c r="A46" s="181" t="s">
        <v>55</v>
      </c>
      <c r="B46" s="80"/>
      <c r="C46" s="170"/>
      <c r="D46" s="170"/>
      <c r="E46" s="52"/>
      <c r="F46" s="52"/>
      <c r="G46" s="52"/>
      <c r="H46" s="52"/>
      <c r="I46" s="52"/>
      <c r="J46" s="177"/>
      <c r="K46" s="189"/>
      <c r="L46" s="145"/>
      <c r="M46" s="145"/>
      <c r="N46" s="145"/>
      <c r="P46" s="44"/>
      <c r="Q46" s="159"/>
      <c r="R46" s="44"/>
      <c r="S46" s="44"/>
      <c r="T46" s="44"/>
      <c r="U46" s="44"/>
      <c r="V46" s="44"/>
      <c r="W46" s="49"/>
      <c r="X46" s="49"/>
      <c r="Y46" s="49"/>
      <c r="Z46" s="49"/>
      <c r="AA46" s="49"/>
      <c r="AB46" s="44"/>
      <c r="AC46" s="44"/>
      <c r="AD46" s="44"/>
      <c r="AE46" s="44"/>
      <c r="AF46" s="44"/>
      <c r="AG46" s="49"/>
      <c r="AH46" s="45"/>
      <c r="AI46" s="45"/>
      <c r="AJ46" s="45"/>
      <c r="AK46" s="45"/>
      <c r="AL46" s="45"/>
      <c r="AM46" s="45"/>
      <c r="AN46" s="45"/>
      <c r="AO46" s="209"/>
      <c r="AP46" s="209"/>
      <c r="AQ46" s="209"/>
      <c r="AR46" s="209"/>
      <c r="AS46" s="209"/>
      <c r="AT46" s="210"/>
      <c r="BB46" s="44"/>
      <c r="BC46" s="44"/>
      <c r="BD46" s="44"/>
      <c r="BE46" s="44"/>
      <c r="BF46" s="44"/>
      <c r="BO46" s="44"/>
      <c r="BP46" s="44"/>
      <c r="BQ46" s="44"/>
      <c r="BR46" s="44"/>
      <c r="BS46" s="44"/>
      <c r="CB46" s="44"/>
      <c r="CC46" s="44"/>
      <c r="CD46" s="44"/>
      <c r="CE46" s="44"/>
      <c r="CF46" s="44"/>
    </row>
    <row r="47" spans="1:131" x14ac:dyDescent="0.25">
      <c r="A47" s="179" t="s">
        <v>39</v>
      </c>
      <c r="B47" s="185">
        <f t="shared" ref="B47:D48" si="28">+B37+B42</f>
        <v>67525839.108461812</v>
      </c>
      <c r="C47" s="171">
        <f>+C37+C42</f>
        <v>4590958.87</v>
      </c>
      <c r="D47" s="171">
        <f t="shared" si="28"/>
        <v>5103925.4400000004</v>
      </c>
      <c r="E47" s="171">
        <f t="shared" ref="E47:F47" si="29">+E37+E42</f>
        <v>5589851.0300000003</v>
      </c>
      <c r="F47" s="171">
        <f t="shared" si="29"/>
        <v>6639948.2799999993</v>
      </c>
      <c r="G47" s="171">
        <f t="shared" ref="G47" si="30">+G37+G42</f>
        <v>5580027.0199999986</v>
      </c>
      <c r="H47" s="171">
        <f t="shared" ref="H47:I47" si="31">+H37+H42</f>
        <v>6702412.3800000027</v>
      </c>
      <c r="I47" s="171">
        <f t="shared" si="31"/>
        <v>4908920.66</v>
      </c>
      <c r="J47" s="177">
        <f t="shared" si="21"/>
        <v>39116043.679999992</v>
      </c>
      <c r="K47" s="189">
        <f>J47/B47</f>
        <v>0.57927519593160115</v>
      </c>
      <c r="L47" s="57"/>
      <c r="M47" s="57"/>
      <c r="N47" s="57"/>
      <c r="P47" s="44"/>
      <c r="Q47" s="159"/>
      <c r="R47" s="44"/>
      <c r="S47" s="44"/>
      <c r="T47" s="44"/>
      <c r="U47" s="44"/>
      <c r="V47" s="44"/>
      <c r="W47" s="49"/>
      <c r="X47" s="49"/>
      <c r="Y47" s="49"/>
      <c r="Z47" s="49"/>
      <c r="AA47" s="49"/>
      <c r="AB47" s="44"/>
      <c r="AC47" s="44"/>
      <c r="AD47" s="44"/>
      <c r="AE47" s="44"/>
      <c r="AF47" s="44"/>
      <c r="AG47" s="49"/>
      <c r="AH47" s="45"/>
      <c r="AI47" s="45"/>
      <c r="AJ47" s="45"/>
      <c r="AK47" s="45"/>
      <c r="AL47" s="45"/>
      <c r="AM47" s="45"/>
      <c r="AN47" s="45"/>
      <c r="AO47" s="209"/>
      <c r="AP47" s="209"/>
      <c r="AQ47" s="209"/>
      <c r="AR47" s="209"/>
      <c r="AS47" s="209"/>
      <c r="AT47" s="210"/>
      <c r="BB47" s="44"/>
      <c r="BC47" s="44"/>
      <c r="BD47" s="44"/>
      <c r="BE47" s="44"/>
      <c r="BF47" s="44"/>
      <c r="BO47" s="44"/>
      <c r="BP47" s="44"/>
      <c r="BQ47" s="44"/>
      <c r="BR47" s="44"/>
      <c r="BS47" s="44"/>
      <c r="CB47" s="44"/>
      <c r="CC47" s="44"/>
      <c r="CD47" s="44"/>
      <c r="CE47" s="44"/>
      <c r="CF47" s="44"/>
    </row>
    <row r="48" spans="1:131" x14ac:dyDescent="0.25">
      <c r="A48" s="179" t="s">
        <v>40</v>
      </c>
      <c r="B48" s="185">
        <f t="shared" si="28"/>
        <v>7976542</v>
      </c>
      <c r="C48" s="172">
        <f t="shared" si="28"/>
        <v>348799.58999999997</v>
      </c>
      <c r="D48" s="172">
        <f t="shared" si="28"/>
        <v>33108</v>
      </c>
      <c r="E48" s="172">
        <f>+E38+E43</f>
        <v>96773.41</v>
      </c>
      <c r="F48" s="172">
        <f>+F38+F43</f>
        <v>514307.78</v>
      </c>
      <c r="G48" s="172">
        <f>+G38+G43</f>
        <v>733697.85000000009</v>
      </c>
      <c r="H48" s="172">
        <f>+H38+H43</f>
        <v>876401.17999999993</v>
      </c>
      <c r="I48" s="172">
        <f>+I38+I43</f>
        <v>206881.75</v>
      </c>
      <c r="J48" s="177">
        <f t="shared" si="21"/>
        <v>2809969.56</v>
      </c>
      <c r="K48" s="189">
        <f>J48/B48</f>
        <v>0.35227916558328159</v>
      </c>
      <c r="L48" s="57"/>
      <c r="M48" s="57"/>
      <c r="N48" s="57"/>
      <c r="P48" s="44"/>
      <c r="Q48" s="159"/>
      <c r="R48" s="44"/>
      <c r="S48" s="44"/>
      <c r="T48" s="44"/>
      <c r="U48" s="44"/>
      <c r="V48" s="45"/>
      <c r="W48" s="46"/>
      <c r="X48" s="46"/>
      <c r="Y48" s="46"/>
      <c r="Z48" s="46"/>
      <c r="AA48" s="46"/>
      <c r="AB48" s="44"/>
      <c r="AC48" s="44"/>
      <c r="AD48" s="44"/>
      <c r="AE48" s="44"/>
      <c r="AF48" s="44"/>
      <c r="AG48" s="46"/>
      <c r="AH48" s="44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BB48" s="44"/>
      <c r="BC48" s="44"/>
      <c r="BD48" s="44"/>
      <c r="BE48" s="44"/>
      <c r="BF48" s="44"/>
      <c r="BO48" s="44"/>
      <c r="BP48" s="44"/>
      <c r="BQ48" s="44"/>
      <c r="BR48" s="44"/>
      <c r="BS48" s="44"/>
      <c r="CB48" s="44"/>
      <c r="CC48" s="44"/>
      <c r="CD48" s="44"/>
      <c r="CE48" s="44"/>
      <c r="CF48" s="44"/>
    </row>
    <row r="49" spans="1:84" ht="15.75" thickBot="1" x14ac:dyDescent="0.3">
      <c r="A49" s="182" t="s">
        <v>28</v>
      </c>
      <c r="B49" s="187">
        <f>SUM(B47:B48)</f>
        <v>75502381.108461812</v>
      </c>
      <c r="C49" s="81">
        <f t="shared" ref="C49:D49" si="32">SUM(C47:C48)</f>
        <v>4939758.46</v>
      </c>
      <c r="D49" s="81">
        <f t="shared" si="32"/>
        <v>5137033.4400000004</v>
      </c>
      <c r="E49" s="81">
        <f t="shared" ref="E49:F49" si="33">SUM(E47:E48)</f>
        <v>5686624.4400000004</v>
      </c>
      <c r="F49" s="81">
        <f t="shared" si="33"/>
        <v>7154256.0599999996</v>
      </c>
      <c r="G49" s="81">
        <f t="shared" ref="G49" si="34">SUM(G47:G48)</f>
        <v>6313724.8699999992</v>
      </c>
      <c r="H49" s="81">
        <f t="shared" ref="H49:I49" si="35">SUM(H47:H48)</f>
        <v>7578813.5600000024</v>
      </c>
      <c r="I49" s="81">
        <f t="shared" si="35"/>
        <v>5115802.41</v>
      </c>
      <c r="J49" s="188">
        <f t="shared" si="21"/>
        <v>41926013.239999995</v>
      </c>
      <c r="K49" s="191">
        <f>J49/B49</f>
        <v>0.55529392086021512</v>
      </c>
      <c r="L49" s="164"/>
      <c r="M49" s="164"/>
      <c r="N49" s="164"/>
      <c r="P49" s="45"/>
      <c r="Q49" s="159"/>
      <c r="R49" s="45"/>
      <c r="S49" s="45"/>
      <c r="T49" s="45"/>
      <c r="U49" s="45"/>
      <c r="V49" s="44"/>
      <c r="W49" s="49"/>
      <c r="X49" s="49"/>
      <c r="Y49" s="49"/>
      <c r="Z49" s="49"/>
      <c r="AA49" s="49"/>
      <c r="AB49" s="45"/>
      <c r="AC49" s="45"/>
      <c r="AD49" s="45"/>
      <c r="AE49" s="45"/>
      <c r="AF49" s="45"/>
      <c r="AG49" s="49"/>
      <c r="AH49" s="44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BB49" s="45"/>
      <c r="BC49" s="45"/>
      <c r="BD49" s="45"/>
      <c r="BE49" s="45"/>
      <c r="BF49" s="45"/>
      <c r="BO49" s="45"/>
      <c r="BP49" s="45"/>
      <c r="BQ49" s="45"/>
      <c r="BR49" s="45"/>
      <c r="BS49" s="45"/>
      <c r="CB49" s="45"/>
      <c r="CC49" s="45"/>
      <c r="CD49" s="45"/>
      <c r="CE49" s="45"/>
      <c r="CF49" s="45"/>
    </row>
    <row r="50" spans="1:84" x14ac:dyDescent="0.25"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159"/>
      <c r="R50" s="50"/>
      <c r="S50" s="50"/>
      <c r="T50" s="50"/>
      <c r="U50" s="50"/>
      <c r="V50" s="50"/>
      <c r="W50" s="51"/>
      <c r="X50" s="51"/>
      <c r="Y50" s="51"/>
      <c r="Z50" s="51"/>
      <c r="AA50" s="51"/>
      <c r="AB50" s="50"/>
      <c r="AC50" s="50"/>
      <c r="AD50" s="50"/>
      <c r="AE50" s="50"/>
      <c r="AF50" s="50"/>
      <c r="AG50" s="51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42"/>
      <c r="BB50" s="50"/>
      <c r="BC50" s="50"/>
      <c r="BD50" s="50"/>
      <c r="BE50" s="50"/>
      <c r="BF50" s="50"/>
      <c r="BO50" s="50"/>
      <c r="BP50" s="50"/>
      <c r="BQ50" s="50"/>
      <c r="BR50" s="50"/>
      <c r="BS50" s="50"/>
      <c r="CB50" s="50"/>
      <c r="CC50" s="50"/>
      <c r="CD50" s="50"/>
      <c r="CE50" s="50"/>
      <c r="CF50" s="50"/>
    </row>
    <row r="51" spans="1:84" x14ac:dyDescent="0.25">
      <c r="D51" s="9"/>
      <c r="W51" s="48"/>
      <c r="X51" s="48"/>
      <c r="Y51" s="48"/>
      <c r="Z51" s="48"/>
      <c r="AA51" s="48"/>
      <c r="AG51" s="48"/>
    </row>
    <row r="52" spans="1:84" x14ac:dyDescent="0.25">
      <c r="B52" s="19"/>
      <c r="C52" s="19"/>
      <c r="D52" s="19"/>
      <c r="E52" s="57"/>
      <c r="G52" s="19"/>
      <c r="H52" s="211"/>
      <c r="I52" s="212"/>
      <c r="J52" s="212"/>
      <c r="K52" s="212"/>
      <c r="L52" s="212"/>
      <c r="M52" s="19"/>
    </row>
    <row r="53" spans="1:84" x14ac:dyDescent="0.25">
      <c r="B53" s="19"/>
      <c r="C53" s="19"/>
      <c r="D53" s="19"/>
      <c r="E53" s="19"/>
      <c r="G53" s="19"/>
      <c r="H53" s="145"/>
      <c r="I53" s="148"/>
      <c r="J53" s="148"/>
      <c r="K53" s="148"/>
      <c r="L53" s="213"/>
      <c r="M53" s="19"/>
    </row>
    <row r="54" spans="1:84" x14ac:dyDescent="0.25">
      <c r="B54" s="57"/>
      <c r="C54" s="57"/>
      <c r="D54" s="57"/>
      <c r="E54" s="19"/>
      <c r="G54" s="19"/>
      <c r="H54" s="145"/>
      <c r="I54" s="148"/>
      <c r="J54" s="148"/>
      <c r="K54" s="148"/>
      <c r="L54" s="213"/>
      <c r="M54" s="19"/>
    </row>
    <row r="55" spans="1:84" x14ac:dyDescent="0.25">
      <c r="B55" s="19"/>
      <c r="C55" s="19"/>
      <c r="D55" s="19"/>
      <c r="E55" s="19"/>
      <c r="G55" s="19"/>
      <c r="H55" s="19"/>
      <c r="I55" s="19"/>
      <c r="J55" s="19"/>
      <c r="K55" s="19"/>
      <c r="L55" s="19"/>
      <c r="M55" s="19"/>
    </row>
    <row r="56" spans="1:84" x14ac:dyDescent="0.25">
      <c r="B56" s="19"/>
      <c r="C56" s="57"/>
      <c r="D56" s="19"/>
      <c r="E56" s="19"/>
      <c r="G56" s="19"/>
      <c r="H56" s="19"/>
      <c r="I56" s="19"/>
      <c r="J56" s="19"/>
      <c r="K56" s="19"/>
      <c r="L56" s="19"/>
      <c r="M56" s="19"/>
    </row>
    <row r="57" spans="1:84" x14ac:dyDescent="0.25">
      <c r="B57" s="19"/>
      <c r="C57" s="19"/>
      <c r="D57" s="19"/>
      <c r="E57" s="19"/>
      <c r="G57" s="19"/>
      <c r="H57" s="19"/>
      <c r="I57" s="19"/>
      <c r="J57" s="57"/>
      <c r="K57" s="19"/>
      <c r="L57" s="19"/>
      <c r="M57" s="19"/>
    </row>
    <row r="58" spans="1:84" x14ac:dyDescent="0.25">
      <c r="B58" s="19"/>
      <c r="C58" s="19"/>
      <c r="D58" s="19"/>
      <c r="E58" s="19"/>
      <c r="G58" s="19"/>
      <c r="H58" s="19"/>
      <c r="I58" s="19"/>
      <c r="J58" s="19"/>
      <c r="K58" s="19"/>
      <c r="L58" s="19"/>
      <c r="M58" s="19"/>
    </row>
    <row r="59" spans="1:84" x14ac:dyDescent="0.25">
      <c r="B59" s="19"/>
      <c r="C59" s="19"/>
      <c r="D59" s="19"/>
      <c r="E59" s="19"/>
      <c r="G59" s="19"/>
      <c r="H59" s="211"/>
      <c r="I59" s="212"/>
      <c r="J59" s="212"/>
      <c r="K59" s="212"/>
      <c r="L59" s="212"/>
      <c r="M59" s="19"/>
    </row>
    <row r="60" spans="1:84" x14ac:dyDescent="0.25">
      <c r="B60" s="19"/>
      <c r="C60" s="19"/>
      <c r="D60" s="19"/>
      <c r="E60" s="19"/>
      <c r="G60" s="19"/>
      <c r="H60" s="145"/>
      <c r="I60" s="148"/>
      <c r="J60" s="148"/>
      <c r="K60" s="148"/>
      <c r="L60" s="213"/>
      <c r="M60" s="19"/>
    </row>
    <row r="61" spans="1:84" x14ac:dyDescent="0.25">
      <c r="B61" s="19"/>
      <c r="C61" s="19"/>
      <c r="D61" s="19"/>
      <c r="E61" s="19"/>
      <c r="G61" s="19"/>
      <c r="H61" s="145"/>
      <c r="I61" s="148"/>
      <c r="J61" s="148"/>
      <c r="K61" s="148"/>
      <c r="L61" s="213"/>
      <c r="M61" s="19"/>
    </row>
    <row r="62" spans="1:84" x14ac:dyDescent="0.25">
      <c r="B62" s="19"/>
      <c r="C62" s="19"/>
      <c r="D62" s="19"/>
      <c r="E62" s="19"/>
      <c r="G62" s="19"/>
      <c r="H62" s="19"/>
      <c r="I62" s="19"/>
      <c r="J62" s="19"/>
      <c r="K62" s="19"/>
      <c r="L62" s="19"/>
      <c r="M62" s="19"/>
    </row>
    <row r="63" spans="1:84" x14ac:dyDescent="0.25">
      <c r="B63" s="19"/>
      <c r="C63" s="19"/>
      <c r="D63" s="19"/>
      <c r="E63" s="19"/>
      <c r="G63" s="19"/>
      <c r="H63" s="19"/>
      <c r="I63" s="19"/>
      <c r="J63" s="19"/>
      <c r="K63" s="19"/>
      <c r="L63" s="19"/>
      <c r="M63" s="19"/>
    </row>
    <row r="64" spans="1:84" x14ac:dyDescent="0.25">
      <c r="B64" s="19"/>
      <c r="C64" s="19"/>
      <c r="D64" s="19"/>
      <c r="E64" s="19"/>
      <c r="G64" s="19"/>
      <c r="H64" s="19"/>
      <c r="I64" s="19"/>
      <c r="J64" s="19"/>
      <c r="K64" s="19"/>
      <c r="L64" s="19"/>
      <c r="M64" s="19"/>
    </row>
    <row r="65" spans="2:13" x14ac:dyDescent="0.25">
      <c r="B65" s="19"/>
      <c r="C65" s="19"/>
      <c r="D65" s="19"/>
      <c r="E65" s="19"/>
      <c r="G65" s="19"/>
      <c r="H65" s="19"/>
      <c r="I65" s="19"/>
      <c r="J65" s="19"/>
      <c r="K65" s="19"/>
      <c r="L65" s="19"/>
      <c r="M65" s="19"/>
    </row>
    <row r="66" spans="2:13" x14ac:dyDescent="0.25">
      <c r="B66" s="57"/>
      <c r="C66" s="57"/>
      <c r="D66" s="57"/>
      <c r="E66" s="57"/>
      <c r="F66" s="57"/>
      <c r="G66" s="57"/>
      <c r="H66" s="57"/>
      <c r="I66" s="19"/>
      <c r="J66" s="19"/>
      <c r="K66" s="19"/>
      <c r="L66" s="19"/>
      <c r="M66" s="19"/>
    </row>
    <row r="67" spans="2:13" x14ac:dyDescent="0.25">
      <c r="B67" s="57"/>
      <c r="C67" s="57"/>
      <c r="D67" s="57"/>
      <c r="E67" s="57"/>
      <c r="F67" s="57"/>
      <c r="G67" s="57"/>
      <c r="H67" s="19"/>
      <c r="I67" s="19"/>
      <c r="J67" s="19"/>
      <c r="K67" s="19"/>
      <c r="L67" s="19"/>
      <c r="M67" s="19"/>
    </row>
    <row r="68" spans="2:13" x14ac:dyDescent="0.25">
      <c r="B68" s="19"/>
      <c r="C68" s="19"/>
      <c r="D68" s="19"/>
      <c r="E68" s="19"/>
      <c r="G68" s="19"/>
      <c r="H68" s="19"/>
      <c r="I68" s="19"/>
      <c r="J68" s="19"/>
      <c r="K68" s="19"/>
      <c r="L68" s="19"/>
      <c r="M68" s="19"/>
    </row>
    <row r="69" spans="2:13" x14ac:dyDescent="0.25">
      <c r="B69" s="19"/>
      <c r="C69" s="19"/>
      <c r="D69" s="19"/>
      <c r="E69" s="19"/>
      <c r="G69" s="19"/>
      <c r="H69" s="19"/>
      <c r="I69" s="19"/>
      <c r="J69" s="19"/>
      <c r="K69" s="19"/>
      <c r="L69" s="19"/>
      <c r="M69" s="19"/>
    </row>
    <row r="70" spans="2:13" x14ac:dyDescent="0.25">
      <c r="B70" s="19"/>
      <c r="C70" s="19"/>
      <c r="D70" s="19"/>
      <c r="E70" s="19"/>
      <c r="G70" s="19"/>
      <c r="H70" s="211"/>
      <c r="I70" s="212"/>
      <c r="J70" s="212"/>
      <c r="K70" s="212"/>
      <c r="L70" s="212"/>
      <c r="M70" s="19"/>
    </row>
    <row r="71" spans="2:13" x14ac:dyDescent="0.25">
      <c r="B71" s="19"/>
      <c r="C71" s="19"/>
      <c r="D71" s="19"/>
      <c r="E71" s="19"/>
      <c r="G71" s="19"/>
      <c r="H71" s="145"/>
      <c r="I71" s="148"/>
      <c r="J71" s="148"/>
      <c r="K71" s="148"/>
      <c r="L71" s="213"/>
      <c r="M71" s="19"/>
    </row>
    <row r="72" spans="2:13" x14ac:dyDescent="0.25">
      <c r="B72" s="19"/>
      <c r="C72" s="19"/>
      <c r="D72" s="19"/>
      <c r="E72" s="19"/>
      <c r="G72" s="19"/>
      <c r="H72" s="145"/>
      <c r="I72" s="148"/>
      <c r="J72" s="148"/>
      <c r="K72" s="148"/>
      <c r="L72" s="213"/>
      <c r="M72" s="19"/>
    </row>
    <row r="73" spans="2:13" x14ac:dyDescent="0.25">
      <c r="B73" s="19"/>
      <c r="C73" s="19"/>
      <c r="D73" s="19"/>
      <c r="E73" s="19"/>
      <c r="G73" s="19"/>
      <c r="H73" s="145"/>
      <c r="I73" s="148"/>
      <c r="J73" s="148"/>
      <c r="K73" s="148"/>
      <c r="L73" s="213"/>
      <c r="M73" s="19"/>
    </row>
    <row r="74" spans="2:13" x14ac:dyDescent="0.25">
      <c r="B74" s="19"/>
      <c r="C74" s="19"/>
      <c r="D74" s="19"/>
      <c r="E74" s="19"/>
      <c r="G74" s="19"/>
      <c r="H74" s="145"/>
      <c r="I74" s="148"/>
      <c r="J74" s="148"/>
      <c r="K74" s="148"/>
      <c r="L74" s="213"/>
      <c r="M74" s="19"/>
    </row>
    <row r="75" spans="2:13" x14ac:dyDescent="0.25">
      <c r="B75" s="19"/>
      <c r="C75" s="19"/>
      <c r="D75" s="19"/>
      <c r="E75" s="19"/>
      <c r="G75" s="19"/>
      <c r="H75" s="19"/>
      <c r="I75" s="19"/>
      <c r="J75" s="19"/>
      <c r="K75" s="19"/>
      <c r="L75" s="19"/>
      <c r="M75" s="19"/>
    </row>
    <row r="76" spans="2:13" x14ac:dyDescent="0.25">
      <c r="B76" s="19"/>
      <c r="C76" s="19"/>
      <c r="D76" s="19"/>
      <c r="E76" s="19"/>
      <c r="G76" s="19"/>
      <c r="H76" s="19"/>
      <c r="I76" s="19"/>
      <c r="J76" s="19"/>
      <c r="K76" s="19"/>
      <c r="L76" s="19"/>
      <c r="M76" s="19"/>
    </row>
    <row r="77" spans="2:13" x14ac:dyDescent="0.25">
      <c r="B77" s="19"/>
      <c r="C77" s="19"/>
      <c r="D77" s="19"/>
      <c r="E77" s="19"/>
      <c r="G77" s="19"/>
      <c r="H77" s="19"/>
      <c r="I77" s="19"/>
      <c r="J77" s="19"/>
      <c r="K77" s="19"/>
      <c r="L77" s="19"/>
      <c r="M77" s="19"/>
    </row>
  </sheetData>
  <autoFilter ref="BZ1:BZ52" xr:uid="{00000000-0001-0000-0000-000000000000}"/>
  <mergeCells count="15">
    <mergeCell ref="A18:B18"/>
    <mergeCell ref="A19:B19"/>
    <mergeCell ref="A20:B20"/>
    <mergeCell ref="A21:B21"/>
    <mergeCell ref="C25:E25"/>
    <mergeCell ref="G25:S25"/>
    <mergeCell ref="T25:AF25"/>
    <mergeCell ref="AG25:AS25"/>
    <mergeCell ref="BT5:CF5"/>
    <mergeCell ref="C5:E5"/>
    <mergeCell ref="G5:S5"/>
    <mergeCell ref="T5:AF5"/>
    <mergeCell ref="AG5:AS5"/>
    <mergeCell ref="AT5:BF5"/>
    <mergeCell ref="BG5:BS5"/>
  </mergeCells>
  <phoneticPr fontId="2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Enar Oidermaa</dc:creator>
  <cp:lastModifiedBy>Signe Peegel</cp:lastModifiedBy>
  <dcterms:created xsi:type="dcterms:W3CDTF">2025-02-26T15:14:07Z</dcterms:created>
  <dcterms:modified xsi:type="dcterms:W3CDTF">2026-08-25T12:08:40Z</dcterms:modified>
  <dc:title>Lisa - Kaitseliidu tegevustoetuse ja sihtfinantseerimise eelarve kasutamine (2026 juuli)</dc:title>
</cp:coreProperties>
</file>